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ET DUC 2026\Liên cấp biên giới\Tháng 02\"/>
    </mc:Choice>
  </mc:AlternateContent>
  <xr:revisionPtr revIDLastSave="0" documentId="13_ncr:1_{838673CD-C3B8-4663-BFCE-6C256588FB37}" xr6:coauthVersionLast="47" xr6:coauthVersionMax="47" xr10:uidLastSave="{00000000-0000-0000-0000-000000000000}"/>
  <bookViews>
    <workbookView xWindow="-120" yWindow="-120" windowWidth="29040" windowHeight="15840" activeTab="5" xr2:uid="{C0AF346A-9980-431F-BED9-43B71D6C4E90}"/>
  </bookViews>
  <sheets>
    <sheet name="PL1" sheetId="1" r:id="rId1"/>
    <sheet name="PL2 Muong Nhe" sheetId="2" r:id="rId2"/>
    <sheet name="PL2 Muong Cha" sheetId="3" r:id="rId3"/>
    <sheet name="PL2 Na Hy" sheetId="4" r:id="rId4"/>
    <sheet name="PL2 Na Sang" sheetId="5" r:id="rId5"/>
    <sheet name="PL 2 Muong Pon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5" l="1"/>
  <c r="H58" i="5" s="1"/>
  <c r="I58" i="5" s="1"/>
  <c r="G58" i="4"/>
  <c r="G22" i="4"/>
  <c r="G21" i="4"/>
  <c r="G58" i="3"/>
  <c r="G58" i="2"/>
  <c r="H58" i="2" s="1"/>
  <c r="I58" i="2" s="1"/>
  <c r="G58" i="6"/>
  <c r="E68" i="6"/>
  <c r="E68" i="5"/>
  <c r="E68" i="2"/>
  <c r="E68" i="3"/>
  <c r="E68" i="4"/>
  <c r="G48" i="4"/>
  <c r="G49" i="4"/>
  <c r="G50" i="4"/>
  <c r="H50" i="4" s="1"/>
  <c r="G44" i="4"/>
  <c r="G45" i="4"/>
  <c r="H45" i="4" s="1"/>
  <c r="I45" i="4" s="1"/>
  <c r="G35" i="4"/>
  <c r="G34" i="4"/>
  <c r="G33" i="4"/>
  <c r="H33" i="4" s="1"/>
  <c r="G31" i="4"/>
  <c r="G30" i="4"/>
  <c r="G28" i="4"/>
  <c r="H28" i="4" s="1"/>
  <c r="I28" i="4" s="1"/>
  <c r="G27" i="4"/>
  <c r="G26" i="4"/>
  <c r="I26" i="4" s="1"/>
  <c r="G25" i="4"/>
  <c r="G24" i="4"/>
  <c r="G69" i="6"/>
  <c r="G68" i="6"/>
  <c r="G67" i="6"/>
  <c r="I66" i="6"/>
  <c r="I63" i="6" s="1"/>
  <c r="I70" i="6" s="1"/>
  <c r="I65" i="6"/>
  <c r="G65" i="6"/>
  <c r="G64" i="6"/>
  <c r="H63" i="6"/>
  <c r="H70" i="6" s="1"/>
  <c r="G62" i="6"/>
  <c r="H58" i="6"/>
  <c r="I58" i="6" s="1"/>
  <c r="G57" i="6"/>
  <c r="H57" i="6" s="1"/>
  <c r="H56" i="6"/>
  <c r="I56" i="6" s="1"/>
  <c r="H55" i="6"/>
  <c r="I55" i="6" s="1"/>
  <c r="H54" i="6"/>
  <c r="I54" i="6" s="1"/>
  <c r="H53" i="6"/>
  <c r="I53" i="6" s="1"/>
  <c r="H52" i="6"/>
  <c r="I52" i="6" s="1"/>
  <c r="G51" i="6"/>
  <c r="F51" i="6"/>
  <c r="G50" i="6"/>
  <c r="G49" i="6"/>
  <c r="H49" i="6" s="1"/>
  <c r="F48" i="6"/>
  <c r="G48" i="6" s="1"/>
  <c r="F47" i="6"/>
  <c r="G47" i="6" s="1"/>
  <c r="F46" i="6"/>
  <c r="G46" i="6" s="1"/>
  <c r="G45" i="6"/>
  <c r="G44" i="6"/>
  <c r="H44" i="6" s="1"/>
  <c r="G42" i="6"/>
  <c r="H42" i="6" s="1"/>
  <c r="I42" i="6" s="1"/>
  <c r="G41" i="6"/>
  <c r="G40" i="6"/>
  <c r="G39" i="6"/>
  <c r="H39" i="6" s="1"/>
  <c r="F39" i="6"/>
  <c r="G38" i="6"/>
  <c r="H38" i="6" s="1"/>
  <c r="I38" i="6" s="1"/>
  <c r="F36" i="6"/>
  <c r="G36" i="6" s="1"/>
  <c r="H35" i="6"/>
  <c r="I35" i="6" s="1"/>
  <c r="G35" i="6"/>
  <c r="G34" i="6"/>
  <c r="G33" i="6"/>
  <c r="F32" i="6"/>
  <c r="F37" i="6" s="1"/>
  <c r="G37" i="6" s="1"/>
  <c r="F31" i="6"/>
  <c r="G31" i="6" s="1"/>
  <c r="G30" i="6"/>
  <c r="G28" i="6"/>
  <c r="H28" i="6" s="1"/>
  <c r="I28" i="6" s="1"/>
  <c r="G27" i="6"/>
  <c r="G26" i="6"/>
  <c r="G25" i="6"/>
  <c r="H25" i="6" s="1"/>
  <c r="H24" i="6"/>
  <c r="I24" i="6" s="1"/>
  <c r="G24" i="6"/>
  <c r="F23" i="6"/>
  <c r="G22" i="6"/>
  <c r="G21" i="6"/>
  <c r="H10" i="6"/>
  <c r="F10" i="6"/>
  <c r="C10" i="6" s="1"/>
  <c r="G69" i="5"/>
  <c r="G68" i="5"/>
  <c r="G67" i="5"/>
  <c r="I66" i="5"/>
  <c r="I65" i="5"/>
  <c r="G65" i="5" s="1"/>
  <c r="G64" i="5"/>
  <c r="H63" i="5"/>
  <c r="H70" i="5" s="1"/>
  <c r="G62" i="5"/>
  <c r="G57" i="5"/>
  <c r="H56" i="5"/>
  <c r="I56" i="5" s="1"/>
  <c r="H55" i="5"/>
  <c r="I55" i="5" s="1"/>
  <c r="H54" i="5"/>
  <c r="I54" i="5" s="1"/>
  <c r="H53" i="5"/>
  <c r="I53" i="5" s="1"/>
  <c r="H52" i="5"/>
  <c r="I52" i="5" s="1"/>
  <c r="G51" i="5"/>
  <c r="H51" i="5" s="1"/>
  <c r="F51" i="5"/>
  <c r="G50" i="5"/>
  <c r="H50" i="5" s="1"/>
  <c r="G49" i="5"/>
  <c r="H49" i="5" s="1"/>
  <c r="I49" i="5" s="1"/>
  <c r="F48" i="5"/>
  <c r="G48" i="5" s="1"/>
  <c r="F47" i="5"/>
  <c r="G47" i="5" s="1"/>
  <c r="G46" i="5"/>
  <c r="F46" i="5"/>
  <c r="G45" i="5"/>
  <c r="H45" i="5" s="1"/>
  <c r="I45" i="5" s="1"/>
  <c r="G44" i="5"/>
  <c r="G42" i="5"/>
  <c r="G41" i="5"/>
  <c r="G40" i="5"/>
  <c r="G39" i="5" s="1"/>
  <c r="H39" i="5" s="1"/>
  <c r="F39" i="5"/>
  <c r="G38" i="5"/>
  <c r="F36" i="5"/>
  <c r="G36" i="5" s="1"/>
  <c r="I35" i="5"/>
  <c r="H35" i="5"/>
  <c r="G35" i="5"/>
  <c r="G34" i="5"/>
  <c r="G33" i="5"/>
  <c r="H33" i="5" s="1"/>
  <c r="F32" i="5"/>
  <c r="G32" i="5" s="1"/>
  <c r="F31" i="5"/>
  <c r="G31" i="5" s="1"/>
  <c r="G30" i="5"/>
  <c r="G28" i="5"/>
  <c r="H28" i="5" s="1"/>
  <c r="G27" i="5"/>
  <c r="G26" i="5"/>
  <c r="G25" i="5"/>
  <c r="H24" i="5"/>
  <c r="I24" i="5" s="1"/>
  <c r="G24" i="5"/>
  <c r="F23" i="5"/>
  <c r="G22" i="5"/>
  <c r="G21" i="5"/>
  <c r="G20" i="5" s="1"/>
  <c r="H10" i="5"/>
  <c r="F10" i="5"/>
  <c r="C10" i="5"/>
  <c r="G57" i="4"/>
  <c r="G42" i="4"/>
  <c r="H42" i="4" s="1"/>
  <c r="I42" i="4" s="1"/>
  <c r="G38" i="4"/>
  <c r="H38" i="4"/>
  <c r="G69" i="4"/>
  <c r="G68" i="4"/>
  <c r="G67" i="4"/>
  <c r="I66" i="4"/>
  <c r="I63" i="4" s="1"/>
  <c r="I70" i="4" s="1"/>
  <c r="G66" i="4"/>
  <c r="I65" i="4"/>
  <c r="G65" i="4" s="1"/>
  <c r="G64" i="4"/>
  <c r="H63" i="4"/>
  <c r="H70" i="4" s="1"/>
  <c r="G62" i="4"/>
  <c r="H56" i="4"/>
  <c r="I56" i="4" s="1"/>
  <c r="H55" i="4"/>
  <c r="I55" i="4" s="1"/>
  <c r="H54" i="4"/>
  <c r="I54" i="4" s="1"/>
  <c r="H53" i="4"/>
  <c r="I53" i="4" s="1"/>
  <c r="I52" i="4"/>
  <c r="H52" i="4"/>
  <c r="G51" i="4"/>
  <c r="H51" i="4" s="1"/>
  <c r="F51" i="4"/>
  <c r="H49" i="4"/>
  <c r="F48" i="4"/>
  <c r="F47" i="4"/>
  <c r="G47" i="4" s="1"/>
  <c r="F46" i="4"/>
  <c r="G41" i="4"/>
  <c r="G40" i="4"/>
  <c r="H40" i="4" s="1"/>
  <c r="F39" i="4"/>
  <c r="F36" i="4"/>
  <c r="G36" i="4" s="1"/>
  <c r="H35" i="4"/>
  <c r="I35" i="4" s="1"/>
  <c r="F32" i="4"/>
  <c r="F37" i="4" s="1"/>
  <c r="G37" i="4" s="1"/>
  <c r="F31" i="4"/>
  <c r="H26" i="4"/>
  <c r="H24" i="4"/>
  <c r="I24" i="4" s="1"/>
  <c r="F23" i="4"/>
  <c r="H10" i="4"/>
  <c r="F10" i="4"/>
  <c r="C10" i="4" s="1"/>
  <c r="G69" i="3"/>
  <c r="G68" i="3"/>
  <c r="G67" i="3"/>
  <c r="I66" i="3"/>
  <c r="I63" i="3" s="1"/>
  <c r="I70" i="3" s="1"/>
  <c r="I65" i="3"/>
  <c r="G65" i="3" s="1"/>
  <c r="G64" i="3"/>
  <c r="H63" i="3"/>
  <c r="H70" i="3" s="1"/>
  <c r="G62" i="3"/>
  <c r="H58" i="3"/>
  <c r="I58" i="3" s="1"/>
  <c r="G57" i="3"/>
  <c r="H57" i="3" s="1"/>
  <c r="H56" i="3"/>
  <c r="I56" i="3" s="1"/>
  <c r="H55" i="3"/>
  <c r="I55" i="3" s="1"/>
  <c r="H54" i="3"/>
  <c r="I54" i="3" s="1"/>
  <c r="H53" i="3"/>
  <c r="I53" i="3" s="1"/>
  <c r="I52" i="3"/>
  <c r="H52" i="3"/>
  <c r="G51" i="3"/>
  <c r="H51" i="3" s="1"/>
  <c r="I51" i="3" s="1"/>
  <c r="F51" i="3"/>
  <c r="G50" i="3"/>
  <c r="G49" i="3"/>
  <c r="F48" i="3"/>
  <c r="G48" i="3" s="1"/>
  <c r="F47" i="3"/>
  <c r="G47" i="3" s="1"/>
  <c r="F46" i="3"/>
  <c r="G45" i="3"/>
  <c r="G44" i="3"/>
  <c r="H42" i="3"/>
  <c r="I42" i="3" s="1"/>
  <c r="G42" i="3"/>
  <c r="H41" i="3"/>
  <c r="G41" i="3"/>
  <c r="G40" i="3"/>
  <c r="H40" i="3" s="1"/>
  <c r="G39" i="3"/>
  <c r="H39" i="3" s="1"/>
  <c r="F39" i="3"/>
  <c r="G38" i="3"/>
  <c r="F36" i="3"/>
  <c r="G36" i="3" s="1"/>
  <c r="G35" i="3"/>
  <c r="H35" i="3" s="1"/>
  <c r="I35" i="3" s="1"/>
  <c r="G34" i="3"/>
  <c r="H34" i="3" s="1"/>
  <c r="G33" i="3"/>
  <c r="F32" i="3"/>
  <c r="F31" i="3"/>
  <c r="G31" i="3" s="1"/>
  <c r="G30" i="3"/>
  <c r="G28" i="3"/>
  <c r="H28" i="3" s="1"/>
  <c r="I28" i="3" s="1"/>
  <c r="G27" i="3"/>
  <c r="G26" i="3"/>
  <c r="G25" i="3"/>
  <c r="G24" i="3"/>
  <c r="H24" i="3" s="1"/>
  <c r="I24" i="3" s="1"/>
  <c r="F23" i="3"/>
  <c r="G22" i="3"/>
  <c r="H22" i="3" s="1"/>
  <c r="G21" i="3"/>
  <c r="H10" i="3"/>
  <c r="F10" i="3"/>
  <c r="I27" i="2"/>
  <c r="I28" i="2"/>
  <c r="I44" i="2"/>
  <c r="I49" i="2"/>
  <c r="I52" i="2"/>
  <c r="I53" i="2"/>
  <c r="H24" i="2"/>
  <c r="H27" i="2"/>
  <c r="H28" i="2"/>
  <c r="H41" i="2"/>
  <c r="H44" i="2"/>
  <c r="H49" i="2"/>
  <c r="H52" i="2"/>
  <c r="H53" i="2"/>
  <c r="H54" i="2"/>
  <c r="I54" i="2" s="1"/>
  <c r="H55" i="2"/>
  <c r="I55" i="2" s="1"/>
  <c r="H56" i="2"/>
  <c r="I56" i="2" s="1"/>
  <c r="G26" i="2"/>
  <c r="H26" i="2" s="1"/>
  <c r="G27" i="2"/>
  <c r="G28" i="2"/>
  <c r="G25" i="2"/>
  <c r="H25" i="2" s="1"/>
  <c r="G24" i="2"/>
  <c r="I24" i="2" s="1"/>
  <c r="G22" i="2"/>
  <c r="G20" i="2" s="1"/>
  <c r="G21" i="2"/>
  <c r="H21" i="2" s="1"/>
  <c r="I21" i="2" s="1"/>
  <c r="F39" i="2"/>
  <c r="F51" i="2"/>
  <c r="G51" i="2"/>
  <c r="H70" i="2"/>
  <c r="H63" i="2"/>
  <c r="G41" i="2"/>
  <c r="I41" i="2" s="1"/>
  <c r="G40" i="2"/>
  <c r="H40" i="2" s="1"/>
  <c r="I40" i="2" s="1"/>
  <c r="F23" i="2"/>
  <c r="G30" i="2"/>
  <c r="H30" i="2" s="1"/>
  <c r="G32" i="2"/>
  <c r="H32" i="2" s="1"/>
  <c r="G33" i="2"/>
  <c r="G34" i="2"/>
  <c r="H34" i="2" s="1"/>
  <c r="G35" i="2"/>
  <c r="H35" i="2" s="1"/>
  <c r="G38" i="2"/>
  <c r="H38" i="2" s="1"/>
  <c r="G42" i="2"/>
  <c r="H42" i="2" s="1"/>
  <c r="G44" i="2"/>
  <c r="G45" i="2"/>
  <c r="H45" i="2" s="1"/>
  <c r="I45" i="2" s="1"/>
  <c r="G49" i="2"/>
  <c r="G50" i="2"/>
  <c r="H50" i="2" s="1"/>
  <c r="G57" i="2"/>
  <c r="H57" i="2" s="1"/>
  <c r="F48" i="2"/>
  <c r="G48" i="2" s="1"/>
  <c r="F47" i="2"/>
  <c r="G47" i="2" s="1"/>
  <c r="F46" i="2"/>
  <c r="G46" i="2" s="1"/>
  <c r="F36" i="2"/>
  <c r="G36" i="2" s="1"/>
  <c r="F32" i="2"/>
  <c r="F37" i="2" s="1"/>
  <c r="G37" i="2" s="1"/>
  <c r="F31" i="2"/>
  <c r="G31" i="2" s="1"/>
  <c r="H47" i="2" l="1"/>
  <c r="I47" i="2" s="1"/>
  <c r="H48" i="2"/>
  <c r="I48" i="2" s="1"/>
  <c r="I42" i="5"/>
  <c r="H37" i="2"/>
  <c r="I37" i="2"/>
  <c r="I38" i="3"/>
  <c r="I36" i="2"/>
  <c r="H36" i="2"/>
  <c r="G43" i="2"/>
  <c r="H46" i="2"/>
  <c r="I46" i="2" s="1"/>
  <c r="H31" i="2"/>
  <c r="I31" i="2"/>
  <c r="F43" i="2"/>
  <c r="H33" i="2"/>
  <c r="I33" i="2" s="1"/>
  <c r="C10" i="3"/>
  <c r="G20" i="6"/>
  <c r="F29" i="2"/>
  <c r="I35" i="2"/>
  <c r="I25" i="2"/>
  <c r="I34" i="2"/>
  <c r="F43" i="3"/>
  <c r="H38" i="3"/>
  <c r="H20" i="2"/>
  <c r="I20" i="2" s="1"/>
  <c r="I32" i="2"/>
  <c r="I57" i="3"/>
  <c r="I40" i="4"/>
  <c r="G39" i="2"/>
  <c r="I42" i="2"/>
  <c r="I30" i="2"/>
  <c r="I57" i="2"/>
  <c r="H42" i="5"/>
  <c r="I28" i="5"/>
  <c r="H27" i="3"/>
  <c r="I27" i="3" s="1"/>
  <c r="H22" i="2"/>
  <c r="I22" i="2" s="1"/>
  <c r="G29" i="2"/>
  <c r="I41" i="3"/>
  <c r="F43" i="4"/>
  <c r="F43" i="5"/>
  <c r="I50" i="2"/>
  <c r="I38" i="2"/>
  <c r="I26" i="2"/>
  <c r="I63" i="5"/>
  <c r="I70" i="5" s="1"/>
  <c r="G46" i="4"/>
  <c r="H38" i="5"/>
  <c r="I38" i="5" s="1"/>
  <c r="G32" i="4"/>
  <c r="G39" i="4"/>
  <c r="I34" i="3"/>
  <c r="G23" i="2"/>
  <c r="G66" i="6"/>
  <c r="G63" i="6" s="1"/>
  <c r="G70" i="6" s="1"/>
  <c r="H51" i="2"/>
  <c r="I51" i="2" s="1"/>
  <c r="G63" i="4"/>
  <c r="G70" i="4" s="1"/>
  <c r="G66" i="3"/>
  <c r="G63" i="3" s="1"/>
  <c r="G70" i="3" s="1"/>
  <c r="I33" i="4"/>
  <c r="H36" i="6"/>
  <c r="I36" i="6" s="1"/>
  <c r="H48" i="6"/>
  <c r="I48" i="6" s="1"/>
  <c r="H31" i="6"/>
  <c r="I31" i="6"/>
  <c r="H20" i="6"/>
  <c r="I20" i="6"/>
  <c r="H37" i="6"/>
  <c r="I37" i="6" s="1"/>
  <c r="I22" i="6"/>
  <c r="G43" i="6"/>
  <c r="H46" i="6"/>
  <c r="I46" i="6" s="1"/>
  <c r="H47" i="6"/>
  <c r="I47" i="6" s="1"/>
  <c r="F29" i="6"/>
  <c r="F43" i="6"/>
  <c r="I49" i="6"/>
  <c r="H21" i="6"/>
  <c r="I21" i="6" s="1"/>
  <c r="G32" i="6"/>
  <c r="H50" i="6"/>
  <c r="I50" i="6" s="1"/>
  <c r="H22" i="6"/>
  <c r="H26" i="6"/>
  <c r="I26" i="6" s="1"/>
  <c r="I25" i="6"/>
  <c r="I39" i="6"/>
  <c r="H33" i="6"/>
  <c r="I33" i="6" s="1"/>
  <c r="H40" i="6"/>
  <c r="I40" i="6" s="1"/>
  <c r="H30" i="6"/>
  <c r="I30" i="6" s="1"/>
  <c r="G23" i="6"/>
  <c r="I44" i="6"/>
  <c r="H51" i="6"/>
  <c r="I51" i="6" s="1"/>
  <c r="H45" i="6"/>
  <c r="I45" i="6" s="1"/>
  <c r="I57" i="6"/>
  <c r="H27" i="6"/>
  <c r="I27" i="6" s="1"/>
  <c r="H34" i="6"/>
  <c r="I34" i="6" s="1"/>
  <c r="H41" i="6"/>
  <c r="I41" i="6" s="1"/>
  <c r="H20" i="5"/>
  <c r="I20" i="5"/>
  <c r="I30" i="5"/>
  <c r="H47" i="5"/>
  <c r="I47" i="5" s="1"/>
  <c r="H31" i="5"/>
  <c r="I31" i="5" s="1"/>
  <c r="H48" i="5"/>
  <c r="I48" i="5" s="1"/>
  <c r="H36" i="5"/>
  <c r="I36" i="5"/>
  <c r="H32" i="5"/>
  <c r="I32" i="5" s="1"/>
  <c r="I50" i="5"/>
  <c r="G66" i="5"/>
  <c r="G63" i="5" s="1"/>
  <c r="G70" i="5" s="1"/>
  <c r="H21" i="5"/>
  <c r="I21" i="5" s="1"/>
  <c r="F29" i="5"/>
  <c r="H46" i="5"/>
  <c r="I46" i="5" s="1"/>
  <c r="H25" i="5"/>
  <c r="I25" i="5" s="1"/>
  <c r="G43" i="5"/>
  <c r="I39" i="5"/>
  <c r="H26" i="5"/>
  <c r="I26" i="5" s="1"/>
  <c r="F37" i="5"/>
  <c r="G37" i="5" s="1"/>
  <c r="G29" i="5" s="1"/>
  <c r="H27" i="5"/>
  <c r="I27" i="5" s="1"/>
  <c r="H34" i="5"/>
  <c r="I34" i="5" s="1"/>
  <c r="H41" i="5"/>
  <c r="I41" i="5" s="1"/>
  <c r="I51" i="5"/>
  <c r="H57" i="5"/>
  <c r="I57" i="5" s="1"/>
  <c r="H22" i="5"/>
  <c r="I22" i="5" s="1"/>
  <c r="H40" i="5"/>
  <c r="I40" i="5" s="1"/>
  <c r="I33" i="5"/>
  <c r="H44" i="5"/>
  <c r="I44" i="5" s="1"/>
  <c r="G23" i="5"/>
  <c r="H30" i="5"/>
  <c r="I38" i="4"/>
  <c r="H48" i="4"/>
  <c r="I48" i="4" s="1"/>
  <c r="H31" i="4"/>
  <c r="I31" i="4"/>
  <c r="G29" i="4"/>
  <c r="I39" i="4"/>
  <c r="H37" i="4"/>
  <c r="I37" i="4"/>
  <c r="H36" i="4"/>
  <c r="I36" i="4"/>
  <c r="H47" i="4"/>
  <c r="I47" i="4" s="1"/>
  <c r="H21" i="4"/>
  <c r="I21" i="4" s="1"/>
  <c r="H22" i="4"/>
  <c r="I22" i="4" s="1"/>
  <c r="I50" i="4"/>
  <c r="I49" i="4"/>
  <c r="H30" i="4"/>
  <c r="I30" i="4" s="1"/>
  <c r="H27" i="4"/>
  <c r="I27" i="4" s="1"/>
  <c r="H34" i="4"/>
  <c r="I34" i="4" s="1"/>
  <c r="H41" i="4"/>
  <c r="I41" i="4" s="1"/>
  <c r="I51" i="4"/>
  <c r="H57" i="4"/>
  <c r="I57" i="4" s="1"/>
  <c r="F29" i="4"/>
  <c r="H39" i="4"/>
  <c r="H44" i="4"/>
  <c r="I44" i="4" s="1"/>
  <c r="G23" i="4"/>
  <c r="G20" i="4"/>
  <c r="H25" i="4"/>
  <c r="I25" i="4" s="1"/>
  <c r="H31" i="3"/>
  <c r="I31" i="3"/>
  <c r="I25" i="3"/>
  <c r="H36" i="3"/>
  <c r="I36" i="3" s="1"/>
  <c r="H47" i="3"/>
  <c r="I47" i="3" s="1"/>
  <c r="I30" i="3"/>
  <c r="I48" i="3"/>
  <c r="G46" i="3"/>
  <c r="H49" i="3"/>
  <c r="I49" i="3" s="1"/>
  <c r="I22" i="3"/>
  <c r="H26" i="3"/>
  <c r="I26" i="3" s="1"/>
  <c r="H33" i="3"/>
  <c r="I33" i="3" s="1"/>
  <c r="H30" i="3"/>
  <c r="I40" i="3"/>
  <c r="H44" i="3"/>
  <c r="I44" i="3" s="1"/>
  <c r="G23" i="3"/>
  <c r="H21" i="3"/>
  <c r="I21" i="3" s="1"/>
  <c r="G32" i="3"/>
  <c r="H25" i="3"/>
  <c r="I39" i="3"/>
  <c r="H50" i="3"/>
  <c r="I50" i="3" s="1"/>
  <c r="F37" i="3"/>
  <c r="G37" i="3" s="1"/>
  <c r="G20" i="3"/>
  <c r="H45" i="3"/>
  <c r="I45" i="3" s="1"/>
  <c r="H48" i="3"/>
  <c r="G59" i="2"/>
  <c r="U12" i="1"/>
  <c r="U13" i="1"/>
  <c r="U14" i="1"/>
  <c r="U15" i="1"/>
  <c r="U11" i="1"/>
  <c r="N12" i="1"/>
  <c r="N13" i="1"/>
  <c r="M13" i="1" s="1"/>
  <c r="K13" i="1" s="1"/>
  <c r="N14" i="1"/>
  <c r="M14" i="1" s="1"/>
  <c r="K14" i="1" s="1"/>
  <c r="N15" i="1"/>
  <c r="M15" i="1" s="1"/>
  <c r="K15" i="1" s="1"/>
  <c r="N11" i="1"/>
  <c r="N10" i="1" s="1"/>
  <c r="Q15" i="1"/>
  <c r="Q14" i="1"/>
  <c r="Q13" i="1"/>
  <c r="Q12" i="1"/>
  <c r="Q11" i="1"/>
  <c r="D10" i="1"/>
  <c r="E10" i="1"/>
  <c r="F10" i="1"/>
  <c r="H10" i="1"/>
  <c r="I10" i="1"/>
  <c r="J10" i="1"/>
  <c r="L10" i="1"/>
  <c r="O10" i="1"/>
  <c r="P10" i="1"/>
  <c r="S10" i="1"/>
  <c r="I65" i="2"/>
  <c r="I66" i="2"/>
  <c r="G64" i="2"/>
  <c r="G65" i="2"/>
  <c r="G67" i="2"/>
  <c r="G68" i="2"/>
  <c r="G69" i="2"/>
  <c r="G62" i="2"/>
  <c r="H10" i="2"/>
  <c r="F10" i="2"/>
  <c r="H39" i="2" l="1"/>
  <c r="I39" i="2" s="1"/>
  <c r="H23" i="2"/>
  <c r="I23" i="2" s="1"/>
  <c r="H29" i="2"/>
  <c r="I29" i="2"/>
  <c r="H43" i="2"/>
  <c r="I43" i="2"/>
  <c r="M11" i="1"/>
  <c r="K11" i="1" s="1"/>
  <c r="K10" i="1" s="1"/>
  <c r="M12" i="1"/>
  <c r="K12" i="1" s="1"/>
  <c r="Q10" i="1"/>
  <c r="H59" i="2"/>
  <c r="H71" i="2" s="1"/>
  <c r="G66" i="2"/>
  <c r="G63" i="2" s="1"/>
  <c r="G70" i="2" s="1"/>
  <c r="G71" i="2" s="1"/>
  <c r="I63" i="2"/>
  <c r="I70" i="2" s="1"/>
  <c r="H32" i="6"/>
  <c r="I32" i="6" s="1"/>
  <c r="H23" i="6"/>
  <c r="I23" i="6" s="1"/>
  <c r="G29" i="6"/>
  <c r="G59" i="6"/>
  <c r="H43" i="6"/>
  <c r="I43" i="6" s="1"/>
  <c r="H43" i="5"/>
  <c r="G59" i="5"/>
  <c r="I43" i="5"/>
  <c r="H29" i="5"/>
  <c r="I29" i="5"/>
  <c r="H37" i="5"/>
  <c r="I37" i="5"/>
  <c r="H23" i="5"/>
  <c r="I23" i="5" s="1"/>
  <c r="H46" i="4"/>
  <c r="I46" i="4" s="1"/>
  <c r="G43" i="4"/>
  <c r="H29" i="4"/>
  <c r="I29" i="4" s="1"/>
  <c r="H32" i="4"/>
  <c r="I32" i="4" s="1"/>
  <c r="H20" i="4"/>
  <c r="I20" i="4" s="1"/>
  <c r="H23" i="4"/>
  <c r="I23" i="4" s="1"/>
  <c r="H37" i="3"/>
  <c r="I37" i="3" s="1"/>
  <c r="H32" i="3"/>
  <c r="I32" i="3" s="1"/>
  <c r="F29" i="3"/>
  <c r="H23" i="3"/>
  <c r="I23" i="3" s="1"/>
  <c r="H46" i="3"/>
  <c r="I46" i="3" s="1"/>
  <c r="G43" i="3"/>
  <c r="G29" i="3"/>
  <c r="H20" i="3"/>
  <c r="I20" i="3"/>
  <c r="U10" i="1"/>
  <c r="C10" i="2"/>
  <c r="M10" i="1" l="1"/>
  <c r="I59" i="2"/>
  <c r="I71" i="2"/>
  <c r="H29" i="6"/>
  <c r="I29" i="6" s="1"/>
  <c r="H59" i="6"/>
  <c r="H71" i="6" s="1"/>
  <c r="G71" i="6"/>
  <c r="H59" i="5"/>
  <c r="H71" i="5" s="1"/>
  <c r="G71" i="5"/>
  <c r="H43" i="4"/>
  <c r="I43" i="4" s="1"/>
  <c r="H29" i="3"/>
  <c r="I29" i="3" s="1"/>
  <c r="H43" i="3"/>
  <c r="I43" i="3" s="1"/>
  <c r="G59" i="3"/>
  <c r="I59" i="6" l="1"/>
  <c r="I71" i="6" s="1"/>
  <c r="I59" i="5"/>
  <c r="I71" i="5" s="1"/>
  <c r="H59" i="3"/>
  <c r="H71" i="3" s="1"/>
  <c r="G71" i="3"/>
  <c r="G59" i="4"/>
  <c r="H59" i="4" s="1"/>
  <c r="H71" i="4" s="1"/>
  <c r="H58" i="4"/>
  <c r="I58" i="4" s="1"/>
  <c r="I59" i="3" l="1"/>
  <c r="I71" i="3" s="1"/>
  <c r="G71" i="4"/>
  <c r="I59" i="4"/>
  <c r="I71" i="4" s="1"/>
  <c r="A3" i="5"/>
  <c r="A3" i="6" s="1"/>
</calcChain>
</file>

<file path=xl/sharedStrings.xml><?xml version="1.0" encoding="utf-8"?>
<sst xmlns="http://schemas.openxmlformats.org/spreadsheetml/2006/main" count="859" uniqueCount="183">
  <si>
    <t>2</t>
  </si>
  <si>
    <t>3</t>
  </si>
  <si>
    <t>4</t>
  </si>
  <si>
    <t>Phụ lục 1</t>
  </si>
  <si>
    <t>IT</t>
  </si>
  <si>
    <t>a</t>
  </si>
  <si>
    <t>I</t>
  </si>
  <si>
    <t>1</t>
  </si>
  <si>
    <t>2</t>
  </si>
  <si>
    <t>Danh sách</t>
  </si>
  <si>
    <t>b</t>
  </si>
  <si>
    <t>Địa điểm</t>
  </si>
  <si>
    <t>c</t>
  </si>
  <si>
    <t>Quy mô</t>
  </si>
  <si>
    <t>Số lớp</t>
  </si>
  <si>
    <t>d</t>
  </si>
  <si>
    <t>Số học sinh</t>
  </si>
  <si>
    <t>đ</t>
  </si>
  <si>
    <t>Diện tích đất (m2)</t>
  </si>
  <si>
    <t>e</t>
  </si>
  <si>
    <t>g</t>
  </si>
  <si>
    <t>h</t>
  </si>
  <si>
    <t>Khái toán TMĐT (tỷ đồng)</t>
  </si>
  <si>
    <t>TMĐT</t>
  </si>
  <si>
    <t>i=j+k+n+q</t>
  </si>
  <si>
    <t>j</t>
  </si>
  <si>
    <t>Chi phí xây dựng</t>
  </si>
  <si>
    <t>Tổng</t>
  </si>
  <si>
    <t>k=l+m</t>
  </si>
  <si>
    <t>Chi phí tạo, lập mặt bằng</t>
  </si>
  <si>
    <t>/</t>
  </si>
  <si>
    <t>Chi phí xây dựng công trình</t>
  </si>
  <si>
    <t>m</t>
  </si>
  <si>
    <t>Chi phí thiết bị</t>
  </si>
  <si>
    <t>n=o+p</t>
  </si>
  <si>
    <t>Thiết bị công trình</t>
  </si>
  <si>
    <t>0</t>
  </si>
  <si>
    <t>TBDH và phục vụ sinh hoạt</t>
  </si>
  <si>
    <t>p</t>
  </si>
  <si>
    <t>Chi khác (QLDA, tư vấn đầu tư, chi phí khác, chi phí dự phòng,...)</t>
  </si>
  <si>
    <t>9</t>
  </si>
  <si>
    <t>Thời gian hoàn thành</t>
  </si>
  <si>
    <t>r</t>
  </si>
  <si>
    <t>Kế hoạch vốn</t>
  </si>
  <si>
    <t>Năm 2026</t>
  </si>
  <si>
    <t>NSTW</t>
  </si>
  <si>
    <t>5</t>
  </si>
  <si>
    <t>NSĐP và huy động khác</t>
  </si>
  <si>
    <t>t</t>
  </si>
  <si>
    <t>Năm 2027 - 2028</t>
  </si>
  <si>
    <t>u</t>
  </si>
  <si>
    <t>V</t>
  </si>
  <si>
    <t>Phụ lục 2</t>
  </si>
  <si>
    <t>3.1</t>
  </si>
  <si>
    <t>3.2</t>
  </si>
  <si>
    <t>4.1</t>
  </si>
  <si>
    <t>4.2</t>
  </si>
  <si>
    <t>4.3</t>
  </si>
  <si>
    <t>6</t>
  </si>
  <si>
    <t>7</t>
  </si>
  <si>
    <t>II</t>
  </si>
  <si>
    <t>1.1</t>
  </si>
  <si>
    <t>1.2</t>
  </si>
  <si>
    <t>2.1</t>
  </si>
  <si>
    <t>2.2</t>
  </si>
  <si>
    <t>2.3</t>
  </si>
  <si>
    <t>2.4</t>
  </si>
  <si>
    <t>2.5</t>
  </si>
  <si>
    <t>3.3</t>
  </si>
  <si>
    <t>3.4</t>
  </si>
  <si>
    <t>3.5</t>
  </si>
  <si>
    <t>3.6</t>
  </si>
  <si>
    <t>3.7</t>
  </si>
  <si>
    <t>3.8</t>
  </si>
  <si>
    <t>3.9</t>
  </si>
  <si>
    <t>5.1</t>
  </si>
  <si>
    <t>5.2</t>
  </si>
  <si>
    <t>Thông tin chung</t>
  </si>
  <si>
    <t>Tên trường</t>
  </si>
  <si>
    <t>Hiện có</t>
  </si>
  <si>
    <t>Khả năng mở rộng</t>
  </si>
  <si>
    <t>Quy hoạch mới</t>
  </si>
  <si>
    <t>Hình thức đầu tư xây dựng</t>
  </si>
  <si>
    <t>Khái toán tống mức đầu tư</t>
  </si>
  <si>
    <t>Nhu cầu đầu tư xây dựng</t>
  </si>
  <si>
    <t>Khối phòng học tập</t>
  </si>
  <si>
    <t>Phòng học</t>
  </si>
  <si>
    <t>Phòng học bộ môn</t>
  </si>
  <si>
    <t>Khối phòng hỗ trợ học tập</t>
  </si>
  <si>
    <t>Thư viện</t>
  </si>
  <si>
    <t>Phòng thiết bị giáo dục</t>
  </si>
  <si>
    <t>Phòng tư vấn học đường và hỗ trợ giáo dục học sinh khuyết tật học hòa nhập</t>
  </si>
  <si>
    <t>Phòng Đoàn, Đội</t>
  </si>
  <si>
    <t>Phòng truyền thống</t>
  </si>
  <si>
    <t>Khối phụ trợ</t>
  </si>
  <si>
    <t>Phòng họp</t>
  </si>
  <si>
    <t>Phòng các tổ chuyên môn</t>
  </si>
  <si>
    <t>Phòng Y tế trường học</t>
  </si>
  <si>
    <t>Nhà kho</t>
  </si>
  <si>
    <t>Khu để xe học sinh</t>
  </si>
  <si>
    <t>Khu vệ sinh học sinh</t>
  </si>
  <si>
    <t>Phòng nghỉ giáo viên</t>
  </si>
  <si>
    <t>Phòng giáo viên</t>
  </si>
  <si>
    <t>Cổng, hàng rào</t>
  </si>
  <si>
    <t>Sân trường</t>
  </si>
  <si>
    <t>Sân thể dục thể thao</t>
  </si>
  <si>
    <t>Nhà đa năng</t>
  </si>
  <si>
    <t>Khối phục vụ sinh hoạt</t>
  </si>
  <si>
    <t>Nhà bếp</t>
  </si>
  <si>
    <t>Kho bếp</t>
  </si>
  <si>
    <t>Hiện trạng</t>
  </si>
  <si>
    <t>Số lượng (Phòng/ hạng mục)</t>
  </si>
  <si>
    <t>trong đó:</t>
  </si>
  <si>
    <t>trong đỏ:</t>
  </si>
  <si>
    <t>Diện tích (m2)</t>
  </si>
  <si>
    <t>TH</t>
  </si>
  <si>
    <t>THCS</t>
  </si>
  <si>
    <t>Nhu cầu kinh phí (triệu đồng)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</si>
  <si>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</si>
  <si>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</si>
  <si>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</si>
  <si>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</si>
  <si>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</si>
  <si>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</si>
  <si>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</si>
  <si>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</si>
  <si>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</si>
  <si>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</si>
  <si>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8</t>
  </si>
  <si>
    <t>III</t>
  </si>
  <si>
    <t>Nhà ăn</t>
  </si>
  <si>
    <t>Nhà ở nội trú</t>
  </si>
  <si>
    <t>Phòng quản lý học sinh</t>
  </si>
  <si>
    <t>Phòng sinh hoạt chung</t>
  </si>
  <si>
    <t>Nhà văn hóa</t>
  </si>
  <si>
    <t>Hạ tầng kỹ thuật</t>
  </si>
  <si>
    <t>Hệ thống cấp nước</t>
  </si>
  <si>
    <t>Hệ thống cấp điện</t>
  </si>
  <si>
    <t>Hệ thống phòng cháy, chữa cháy</t>
  </si>
  <si>
    <t>Hạ tầng công nghệ thông tin, liên lạc</t>
  </si>
  <si>
    <t>Khu thu gom rác</t>
  </si>
  <si>
    <t>Nhà công vụ giáo viên</t>
  </si>
  <si>
    <t>Các hạng mục khác (nếu có)</t>
  </si>
  <si>
    <t>Nhu cầu thiết bị trường học</t>
  </si>
  <si>
    <t>Thiết bị dạy học tối thiểu</t>
  </si>
  <si>
    <t>Thiết bị phục vụ sinh hoạt</t>
  </si>
  <si>
    <t>Phòng ở nội trú</t>
  </si>
  <si>
    <t>Thiết bị thể dục thể thao</t>
  </si>
  <si>
    <t>Bàn ghế học sinh</t>
  </si>
  <si>
    <t>Các thiết bị khác (nếu có)</t>
  </si>
  <si>
    <t>Hiện trạng (Bộ)</t>
  </si>
  <si>
    <t>Bổ sung/mua mới (Bộ)</t>
  </si>
  <si>
    <t>Bổ sung/xây mới</t>
  </si>
  <si>
    <t>Khu sân chơi, thể dục thể thao</t>
  </si>
  <si>
    <t>TỔNG HỢP ĐỀ XUẤT PHƯƠNG ÁN ĐẦU TƯ XÂY DỰNG TRƯỜNG NỘI TRÚ LIÊN CẤP TH&amp;THCS CÁC XÃ BIÊN GIỚI ĐẤT LIỀN</t>
  </si>
  <si>
    <t>Trường phổ thông nội trú liên cấp TH và THCS xã Mường Chà</t>
  </si>
  <si>
    <t>Trường phổ thông nội trú liên cấp TH và THCS xã Mường Nhé</t>
  </si>
  <si>
    <t>Xã Mường Nhé</t>
  </si>
  <si>
    <t>Xã Mường Chà</t>
  </si>
  <si>
    <t>Trường phổ thông nội trú liên cấp TH và THCS xã Nà Hỳ</t>
  </si>
  <si>
    <t>Xã Nà Hỳ</t>
  </si>
  <si>
    <t>Xã Na Sang</t>
  </si>
  <si>
    <t>Xã Mường Pồn</t>
  </si>
  <si>
    <t>TỈNH ĐIỆN BIÊN</t>
  </si>
  <si>
    <t>Phương án xây dựng</t>
  </si>
  <si>
    <t>Diện tích sàn xây dựng (xây mới hoặc bổ sung)</t>
  </si>
  <si>
    <t>Xây mới</t>
  </si>
  <si>
    <t>Chi phí GPMB, hạ tầng ngoài trường</t>
  </si>
  <si>
    <t>X</t>
  </si>
  <si>
    <t>Xã Mường Nhé, tỉnh Điện Biên</t>
  </si>
  <si>
    <t>2027</t>
  </si>
  <si>
    <t>Tổng chi phí Xây dựng</t>
  </si>
  <si>
    <t>Tổng chi phí thiết bị</t>
  </si>
  <si>
    <t>TỔNG CỘNG</t>
  </si>
  <si>
    <t>Xã Mường Chà, tỉnh Điện Biên</t>
  </si>
  <si>
    <t>Trường phổ thông nội trú liên cấp TH và THCS xã Na Sang</t>
  </si>
  <si>
    <t>Trường phổ thông nội trú liên cấp TH và THCS xã Mường Pồn</t>
  </si>
  <si>
    <t>Xã Mường Pồn, tỉnh Điện Biên</t>
  </si>
  <si>
    <t>Xã Na Sang, tỉnh Điện Biên</t>
  </si>
  <si>
    <t>Trường phổ thông nội trú liên cấp TH và THCS xã Na sang</t>
  </si>
  <si>
    <t>Xã Nà Hỳ, tỉnh Điện Biên</t>
  </si>
  <si>
    <t>PHƯƠNG ÁN ĐẦU TƯ XÂY DỰNG TRƯỜNG NỘI TRÚ LIÊN CẤP TH&amp;THCS</t>
  </si>
  <si>
    <t>(Kèm theo Tờ trình số         -TTr/ĐU ngày     /02/2026 của Đảng ủy UBND tỉnh Điện Biên)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</si>
</sst>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4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60"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top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7" xfId="0" quotePrefix="1" applyNumberFormat="1" applyFont="1" applyFill="1" applyBorder="1" applyAlignment="1" applyProtection="1">
      <alignment horizontal="right" vertical="center" wrapText="1"/>
    </xf>
    <xf numFmtId="164" fontId="4" fillId="0" borderId="7" xfId="1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10" fillId="2" borderId="7" xfId="0" applyFont="1" applyFill="1" applyBorder="1" applyAlignment="1"/>
    <xf numFmtId="164" fontId="7" fillId="0" borderId="7" xfId="0" applyNumberFormat="1" applyFont="1" applyFill="1" applyBorder="1" applyAlignment="1" applyProtection="1">
      <alignment horizontal="left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7" xfId="0" applyNumberFormat="1" applyFont="1" applyFill="1" applyBorder="1" applyAlignment="1" applyProtection="1">
      <alignment horizontal="center" vertical="top"/>
    </xf>
    <xf numFmtId="0" fontId="6" fillId="0" borderId="7" xfId="0" applyNumberFormat="1" applyFont="1" applyFill="1" applyBorder="1" applyAlignment="1" applyProtection="1">
      <alignment vertical="top"/>
    </xf>
    <xf numFmtId="164" fontId="6" fillId="0" borderId="7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164" fontId="7" fillId="0" borderId="4" xfId="1" applyNumberFormat="1" applyFont="1" applyFill="1" applyBorder="1" applyAlignment="1" applyProtection="1">
      <alignment vertical="center" wrapText="1"/>
    </xf>
    <xf numFmtId="164" fontId="7" fillId="0" borderId="6" xfId="1" applyNumberFormat="1" applyFont="1" applyFill="1" applyBorder="1" applyAlignment="1" applyProtection="1">
      <alignment vertical="center" wrapText="1"/>
    </xf>
    <xf numFmtId="164" fontId="7" fillId="0" borderId="5" xfId="1" applyNumberFormat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left" vertical="center" wrapText="1"/>
    </xf>
    <xf numFmtId="164" fontId="7" fillId="0" borderId="6" xfId="1" applyNumberFormat="1" applyFont="1" applyFill="1" applyBorder="1" applyAlignment="1" applyProtection="1">
      <alignment horizontal="left" vertical="center" wrapText="1"/>
    </xf>
    <xf numFmtId="164" fontId="7" fillId="0" borderId="5" xfId="1" applyNumberFormat="1" applyFont="1" applyFill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%20SO%20CONG%20VIEC\NAM%202026\CAC%20DU%20AN\Xa%20Bien%20gioi\05%20truong\De%20xuat%20danh%20muc\Bieu%20ph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</sheetNames>
    <sheetDataSet>
      <sheetData sheetId="0">
        <row r="12">
          <cell r="D12">
            <v>5610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E145-BAFB-4B72-B5A0-FEA18225C584}">
  <sheetPr>
    <pageSetUpPr fitToPage="1"/>
  </sheetPr>
  <dimension ref="A1:V15"/>
  <sheetViews>
    <sheetView zoomScale="55" zoomScaleNormal="55" workbookViewId="0">
      <selection activeCell="N30" sqref="N30"/>
    </sheetView>
  </sheetViews>
  <sheetFormatPr defaultRowHeight="18.75" x14ac:dyDescent="0.2"/>
  <cols>
    <col min="1" max="1" width="5" style="1" customWidth="1"/>
    <col min="2" max="2" width="36.140625" style="1" customWidth="1"/>
    <col min="3" max="4" width="10.5703125" style="1" customWidth="1"/>
    <col min="5" max="5" width="9.5703125" style="1" customWidth="1"/>
    <col min="6" max="6" width="14.28515625" style="1" customWidth="1"/>
    <col min="7" max="7" width="10" style="1" customWidth="1"/>
    <col min="8" max="8" width="12.140625" style="1" customWidth="1"/>
    <col min="9" max="9" width="12.85546875" style="1" customWidth="1"/>
    <col min="10" max="10" width="11" style="1" customWidth="1"/>
    <col min="11" max="11" width="10.85546875" style="1" customWidth="1"/>
    <col min="12" max="12" width="8.85546875" style="1" customWidth="1"/>
    <col min="13" max="13" width="9" style="1" customWidth="1"/>
    <col min="14" max="14" width="11.28515625" style="1" customWidth="1"/>
    <col min="15" max="15" width="8.5703125" style="1" customWidth="1"/>
    <col min="16" max="16" width="9.28515625" style="1" customWidth="1"/>
    <col min="17" max="17" width="12.28515625" style="1" customWidth="1"/>
    <col min="18" max="18" width="8.28515625" style="1" customWidth="1"/>
    <col min="19" max="19" width="7.42578125" style="1" customWidth="1"/>
    <col min="20" max="20" width="8.140625" style="1" customWidth="1"/>
    <col min="21" max="21" width="7.42578125" style="1" customWidth="1"/>
    <col min="22" max="22" width="7.5703125" style="1" customWidth="1"/>
    <col min="23" max="16384" width="9.140625" style="1"/>
  </cols>
  <sheetData>
    <row r="1" spans="1:22" x14ac:dyDescent="0.2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x14ac:dyDescent="0.2">
      <c r="A2" s="32" t="s">
        <v>154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idden="1" x14ac:dyDescent="0.2"/>
    <row r="4" spans="1:22" x14ac:dyDescent="0.2">
      <c r="A4" s="33" t="s">
        <v>182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6" spans="1:22" s="6" customFormat="1" ht="15.75" x14ac:dyDescent="0.2">
      <c r="A6" s="40" t="s">
        <v>4</v>
      </c>
      <c r="B6" s="43" t="s">
        <v>9</v>
      </c>
      <c r="C6" s="34" t="s">
        <v>11</v>
      </c>
      <c r="D6" s="36" t="s">
        <v>13</v>
      </c>
      <c r="E6" s="37"/>
      <c r="F6" s="34" t="s">
        <v>18</v>
      </c>
      <c r="G6" s="34" t="s">
        <v>164</v>
      </c>
      <c r="H6" s="34" t="s">
        <v>165</v>
      </c>
      <c r="I6" s="36" t="s">
        <v>22</v>
      </c>
      <c r="J6" s="39"/>
      <c r="K6" s="39"/>
      <c r="L6" s="39"/>
      <c r="M6" s="39"/>
      <c r="N6" s="39"/>
      <c r="O6" s="39"/>
      <c r="P6" s="39"/>
      <c r="Q6" s="37"/>
      <c r="R6" s="34" t="s">
        <v>41</v>
      </c>
      <c r="S6" s="36" t="s">
        <v>43</v>
      </c>
      <c r="T6" s="39"/>
      <c r="U6" s="39"/>
      <c r="V6" s="37"/>
    </row>
    <row r="7" spans="1:22" s="6" customFormat="1" ht="34.5" customHeight="1" x14ac:dyDescent="0.2">
      <c r="A7" s="41"/>
      <c r="B7" s="44"/>
      <c r="C7" s="38"/>
      <c r="D7" s="34" t="s">
        <v>14</v>
      </c>
      <c r="E7" s="34" t="s">
        <v>16</v>
      </c>
      <c r="F7" s="38"/>
      <c r="G7" s="38"/>
      <c r="H7" s="38"/>
      <c r="I7" s="34" t="s">
        <v>23</v>
      </c>
      <c r="J7" s="34" t="s">
        <v>167</v>
      </c>
      <c r="K7" s="36" t="s">
        <v>26</v>
      </c>
      <c r="L7" s="39"/>
      <c r="M7" s="37"/>
      <c r="N7" s="36" t="s">
        <v>33</v>
      </c>
      <c r="O7" s="39"/>
      <c r="P7" s="37"/>
      <c r="Q7" s="34" t="s">
        <v>39</v>
      </c>
      <c r="R7" s="38"/>
      <c r="S7" s="36" t="s">
        <v>44</v>
      </c>
      <c r="T7" s="37"/>
      <c r="U7" s="36" t="s">
        <v>49</v>
      </c>
      <c r="V7" s="37"/>
    </row>
    <row r="8" spans="1:22" s="6" customFormat="1" ht="108" customHeight="1" x14ac:dyDescent="0.2">
      <c r="A8" s="42"/>
      <c r="B8" s="45"/>
      <c r="C8" s="35"/>
      <c r="D8" s="35"/>
      <c r="E8" s="35"/>
      <c r="F8" s="35"/>
      <c r="G8" s="35"/>
      <c r="H8" s="35"/>
      <c r="I8" s="35"/>
      <c r="J8" s="35"/>
      <c r="K8" s="7" t="s">
        <v>27</v>
      </c>
      <c r="L8" s="7" t="s">
        <v>29</v>
      </c>
      <c r="M8" s="7" t="s">
        <v>31</v>
      </c>
      <c r="N8" s="7" t="s">
        <v>27</v>
      </c>
      <c r="O8" s="7" t="s">
        <v>35</v>
      </c>
      <c r="P8" s="7" t="s">
        <v>37</v>
      </c>
      <c r="Q8" s="35"/>
      <c r="R8" s="35"/>
      <c r="S8" s="7" t="s">
        <v>45</v>
      </c>
      <c r="T8" s="7" t="s">
        <v>47</v>
      </c>
      <c r="U8" s="8" t="s">
        <v>45</v>
      </c>
      <c r="V8" s="7" t="s">
        <v>47</v>
      </c>
    </row>
    <row r="9" spans="1:22" s="6" customFormat="1" ht="15.75" x14ac:dyDescent="0.2">
      <c r="A9" s="9" t="s">
        <v>5</v>
      </c>
      <c r="B9" s="10" t="s">
        <v>10</v>
      </c>
      <c r="C9" s="10" t="s">
        <v>12</v>
      </c>
      <c r="D9" s="10" t="s">
        <v>15</v>
      </c>
      <c r="E9" s="10" t="s">
        <v>17</v>
      </c>
      <c r="F9" s="10" t="s">
        <v>19</v>
      </c>
      <c r="G9" s="10" t="s">
        <v>20</v>
      </c>
      <c r="H9" s="10" t="s">
        <v>21</v>
      </c>
      <c r="I9" s="10" t="s">
        <v>24</v>
      </c>
      <c r="J9" s="10" t="s">
        <v>25</v>
      </c>
      <c r="K9" s="10" t="s">
        <v>28</v>
      </c>
      <c r="L9" s="7" t="s">
        <v>30</v>
      </c>
      <c r="M9" s="10" t="s">
        <v>32</v>
      </c>
      <c r="N9" s="10" t="s">
        <v>34</v>
      </c>
      <c r="O9" s="10" t="s">
        <v>36</v>
      </c>
      <c r="P9" s="10" t="s">
        <v>38</v>
      </c>
      <c r="Q9" s="7" t="s">
        <v>40</v>
      </c>
      <c r="R9" s="10" t="s">
        <v>42</v>
      </c>
      <c r="S9" s="7" t="s">
        <v>46</v>
      </c>
      <c r="T9" s="11" t="s">
        <v>48</v>
      </c>
      <c r="U9" s="10" t="s">
        <v>50</v>
      </c>
      <c r="V9" s="7" t="s">
        <v>51</v>
      </c>
    </row>
    <row r="10" spans="1:22" x14ac:dyDescent="0.2">
      <c r="A10" s="2" t="s">
        <v>6</v>
      </c>
      <c r="B10" s="3" t="s">
        <v>163</v>
      </c>
      <c r="C10" s="4"/>
      <c r="D10" s="12">
        <f t="shared" ref="D10:S10" si="0">SUM(D11:D15)</f>
        <v>155</v>
      </c>
      <c r="E10" s="12">
        <f t="shared" si="0"/>
        <v>5425</v>
      </c>
      <c r="F10" s="15">
        <f t="shared" si="0"/>
        <v>304000</v>
      </c>
      <c r="G10" s="12"/>
      <c r="H10" s="15">
        <f t="shared" si="0"/>
        <v>122340</v>
      </c>
      <c r="I10" s="12">
        <f t="shared" si="0"/>
        <v>1370</v>
      </c>
      <c r="J10" s="12">
        <f t="shared" si="0"/>
        <v>80</v>
      </c>
      <c r="K10" s="12">
        <f t="shared" si="0"/>
        <v>1003</v>
      </c>
      <c r="L10" s="12">
        <f t="shared" si="0"/>
        <v>80</v>
      </c>
      <c r="M10" s="12">
        <f t="shared" si="0"/>
        <v>923</v>
      </c>
      <c r="N10" s="12">
        <f t="shared" si="0"/>
        <v>150</v>
      </c>
      <c r="O10" s="12">
        <f t="shared" si="0"/>
        <v>0</v>
      </c>
      <c r="P10" s="12">
        <f t="shared" si="0"/>
        <v>150</v>
      </c>
      <c r="Q10" s="12">
        <f t="shared" si="0"/>
        <v>137</v>
      </c>
      <c r="R10" s="12"/>
      <c r="S10" s="12">
        <f t="shared" si="0"/>
        <v>950</v>
      </c>
      <c r="T10" s="12"/>
      <c r="U10" s="12">
        <f>SUM(U11:U15)</f>
        <v>420</v>
      </c>
      <c r="V10" s="4"/>
    </row>
    <row r="11" spans="1:22" ht="56.25" x14ac:dyDescent="0.2">
      <c r="A11" s="5" t="s">
        <v>7</v>
      </c>
      <c r="B11" s="4" t="s">
        <v>156</v>
      </c>
      <c r="C11" s="5" t="s">
        <v>157</v>
      </c>
      <c r="D11" s="5">
        <v>31</v>
      </c>
      <c r="E11" s="15">
        <v>1085</v>
      </c>
      <c r="F11" s="15">
        <v>60000</v>
      </c>
      <c r="G11" s="4" t="s">
        <v>166</v>
      </c>
      <c r="H11" s="15">
        <v>24468</v>
      </c>
      <c r="I11" s="12">
        <v>285</v>
      </c>
      <c r="J11" s="12">
        <v>20</v>
      </c>
      <c r="K11" s="12">
        <f>L11+M11</f>
        <v>206.5</v>
      </c>
      <c r="L11" s="12">
        <v>20</v>
      </c>
      <c r="M11" s="12">
        <f>I11-J11-L11-N11-Q11</f>
        <v>186.5</v>
      </c>
      <c r="N11" s="12">
        <f>SUM(O11:P11)</f>
        <v>30</v>
      </c>
      <c r="O11" s="4"/>
      <c r="P11" s="12">
        <v>30</v>
      </c>
      <c r="Q11" s="12">
        <f>I11*10%</f>
        <v>28.5</v>
      </c>
      <c r="R11" s="14" t="s">
        <v>170</v>
      </c>
      <c r="S11" s="13">
        <v>190</v>
      </c>
      <c r="T11" s="13"/>
      <c r="U11" s="13">
        <f>I11-S11</f>
        <v>95</v>
      </c>
      <c r="V11" s="4"/>
    </row>
    <row r="12" spans="1:22" ht="60.75" customHeight="1" x14ac:dyDescent="0.2">
      <c r="A12" s="5" t="s">
        <v>8</v>
      </c>
      <c r="B12" s="4" t="s">
        <v>155</v>
      </c>
      <c r="C12" s="5" t="s">
        <v>158</v>
      </c>
      <c r="D12" s="5">
        <v>31</v>
      </c>
      <c r="E12" s="15">
        <v>1085</v>
      </c>
      <c r="F12" s="15">
        <v>60000</v>
      </c>
      <c r="G12" s="4" t="s">
        <v>166</v>
      </c>
      <c r="H12" s="15">
        <v>24468</v>
      </c>
      <c r="I12" s="12">
        <v>285</v>
      </c>
      <c r="J12" s="12">
        <v>20</v>
      </c>
      <c r="K12" s="12">
        <f t="shared" ref="K12:K15" si="1">L12+M12</f>
        <v>206.5</v>
      </c>
      <c r="L12" s="12">
        <v>20</v>
      </c>
      <c r="M12" s="12">
        <f t="shared" ref="M12:M15" si="2">I12-J12-L12-N12-Q12</f>
        <v>186.5</v>
      </c>
      <c r="N12" s="12">
        <f t="shared" ref="N12:N15" si="3">SUM(O12:P12)</f>
        <v>30</v>
      </c>
      <c r="O12" s="4"/>
      <c r="P12" s="12">
        <v>30</v>
      </c>
      <c r="Q12" s="12">
        <f t="shared" ref="Q12:Q15" si="4">I12*10%</f>
        <v>28.5</v>
      </c>
      <c r="R12" s="14" t="s">
        <v>170</v>
      </c>
      <c r="S12" s="13">
        <v>190</v>
      </c>
      <c r="T12" s="13"/>
      <c r="U12" s="13">
        <f t="shared" ref="U12:U15" si="5">I12-S12</f>
        <v>95</v>
      </c>
      <c r="V12" s="4"/>
    </row>
    <row r="13" spans="1:22" ht="37.5" x14ac:dyDescent="0.2">
      <c r="A13" s="5" t="s">
        <v>1</v>
      </c>
      <c r="B13" s="4" t="s">
        <v>159</v>
      </c>
      <c r="C13" s="5" t="s">
        <v>160</v>
      </c>
      <c r="D13" s="5">
        <v>31</v>
      </c>
      <c r="E13" s="15">
        <v>1085</v>
      </c>
      <c r="F13" s="15">
        <v>60000</v>
      </c>
      <c r="G13" s="4" t="s">
        <v>166</v>
      </c>
      <c r="H13" s="15">
        <v>24468</v>
      </c>
      <c r="I13" s="12">
        <v>250</v>
      </c>
      <c r="J13" s="12">
        <v>0</v>
      </c>
      <c r="K13" s="12">
        <f t="shared" si="1"/>
        <v>195</v>
      </c>
      <c r="L13" s="4"/>
      <c r="M13" s="12">
        <f t="shared" si="2"/>
        <v>195</v>
      </c>
      <c r="N13" s="12">
        <f t="shared" si="3"/>
        <v>30</v>
      </c>
      <c r="O13" s="4"/>
      <c r="P13" s="12">
        <v>30</v>
      </c>
      <c r="Q13" s="12">
        <f t="shared" si="4"/>
        <v>25</v>
      </c>
      <c r="R13" s="14" t="s">
        <v>170</v>
      </c>
      <c r="S13" s="13">
        <v>190</v>
      </c>
      <c r="T13" s="13"/>
      <c r="U13" s="13">
        <f t="shared" si="5"/>
        <v>60</v>
      </c>
      <c r="V13" s="4"/>
    </row>
    <row r="14" spans="1:22" ht="60.75" customHeight="1" x14ac:dyDescent="0.2">
      <c r="A14" s="5" t="s">
        <v>2</v>
      </c>
      <c r="B14" s="4" t="s">
        <v>175</v>
      </c>
      <c r="C14" s="5" t="s">
        <v>161</v>
      </c>
      <c r="D14" s="5">
        <v>31</v>
      </c>
      <c r="E14" s="15">
        <v>1085</v>
      </c>
      <c r="F14" s="15">
        <v>59000</v>
      </c>
      <c r="G14" s="4" t="s">
        <v>166</v>
      </c>
      <c r="H14" s="15">
        <v>24468</v>
      </c>
      <c r="I14" s="12">
        <v>275</v>
      </c>
      <c r="J14" s="12">
        <v>20</v>
      </c>
      <c r="K14" s="12">
        <f t="shared" si="1"/>
        <v>197.5</v>
      </c>
      <c r="L14" s="12">
        <v>20</v>
      </c>
      <c r="M14" s="12">
        <f t="shared" si="2"/>
        <v>177.5</v>
      </c>
      <c r="N14" s="12">
        <f t="shared" si="3"/>
        <v>30</v>
      </c>
      <c r="O14" s="4"/>
      <c r="P14" s="12">
        <v>30</v>
      </c>
      <c r="Q14" s="12">
        <f t="shared" si="4"/>
        <v>27.5</v>
      </c>
      <c r="R14" s="14" t="s">
        <v>170</v>
      </c>
      <c r="S14" s="13">
        <v>190</v>
      </c>
      <c r="T14" s="13"/>
      <c r="U14" s="13">
        <f t="shared" si="5"/>
        <v>85</v>
      </c>
      <c r="V14" s="4"/>
    </row>
    <row r="15" spans="1:22" ht="60.75" customHeight="1" x14ac:dyDescent="0.2">
      <c r="A15" s="5" t="s">
        <v>46</v>
      </c>
      <c r="B15" s="4" t="s">
        <v>176</v>
      </c>
      <c r="C15" s="5" t="s">
        <v>162</v>
      </c>
      <c r="D15" s="5">
        <v>31</v>
      </c>
      <c r="E15" s="15">
        <v>1085</v>
      </c>
      <c r="F15" s="15">
        <v>65000</v>
      </c>
      <c r="G15" s="4" t="s">
        <v>166</v>
      </c>
      <c r="H15" s="15">
        <v>24468</v>
      </c>
      <c r="I15" s="12">
        <v>275</v>
      </c>
      <c r="J15" s="12">
        <v>20</v>
      </c>
      <c r="K15" s="12">
        <f t="shared" si="1"/>
        <v>197.5</v>
      </c>
      <c r="L15" s="12">
        <v>20</v>
      </c>
      <c r="M15" s="12">
        <f t="shared" si="2"/>
        <v>177.5</v>
      </c>
      <c r="N15" s="12">
        <f t="shared" si="3"/>
        <v>30</v>
      </c>
      <c r="O15" s="4"/>
      <c r="P15" s="12">
        <v>30</v>
      </c>
      <c r="Q15" s="12">
        <f t="shared" si="4"/>
        <v>27.5</v>
      </c>
      <c r="R15" s="14" t="s">
        <v>170</v>
      </c>
      <c r="S15" s="13">
        <v>190</v>
      </c>
      <c r="T15" s="13"/>
      <c r="U15" s="13">
        <f t="shared" si="5"/>
        <v>85</v>
      </c>
      <c r="V15" s="4"/>
    </row>
  </sheetData>
  <mergeCells count="22">
    <mergeCell ref="G6:G8"/>
    <mergeCell ref="A6:A8"/>
    <mergeCell ref="B6:B8"/>
    <mergeCell ref="C6:C8"/>
    <mergeCell ref="D6:E6"/>
    <mergeCell ref="F6:F8"/>
    <mergeCell ref="A1:V1"/>
    <mergeCell ref="A2:V2"/>
    <mergeCell ref="A4:V4"/>
    <mergeCell ref="Q7:Q8"/>
    <mergeCell ref="S7:T7"/>
    <mergeCell ref="U7:V7"/>
    <mergeCell ref="H6:H8"/>
    <mergeCell ref="I6:Q6"/>
    <mergeCell ref="R6:R8"/>
    <mergeCell ref="S6:V6"/>
    <mergeCell ref="D7:D8"/>
    <mergeCell ref="E7:E8"/>
    <mergeCell ref="I7:I8"/>
    <mergeCell ref="J7:J8"/>
    <mergeCell ref="K7:M7"/>
    <mergeCell ref="N7:P7"/>
  </mergeCells>
  <phoneticPr fontId="2" type="noConversion"/>
  <pageMargins left="0.42" right="0.34" top="0.98425196850393704" bottom="0.98425196850393704" header="0.51181102362204722" footer="0.5118110236220472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EB354-AA53-4B05-9293-EDCFD412D80F}">
  <sheetPr>
    <pageSetUpPr fitToPage="1"/>
  </sheetPr>
  <dimension ref="A1:I71"/>
  <sheetViews>
    <sheetView zoomScale="115" zoomScaleNormal="115" workbookViewId="0">
      <selection activeCell="K16" sqref="K16"/>
    </sheetView>
  </sheetViews>
  <sheetFormatPr defaultRowHeight="15.75" x14ac:dyDescent="0.2"/>
  <cols>
    <col min="1" max="1" width="5" style="23" customWidth="1"/>
    <col min="2" max="2" width="33.140625" style="6" customWidth="1"/>
    <col min="3" max="4" width="10.5703125" style="6" customWidth="1"/>
    <col min="5" max="5" width="9.5703125" style="6" customWidth="1"/>
    <col min="6" max="6" width="10.140625" style="6" customWidth="1"/>
    <col min="7" max="7" width="11.85546875" style="6" customWidth="1"/>
    <col min="8" max="8" width="10.85546875" style="6" customWidth="1"/>
    <col min="9" max="9" width="12.85546875" style="6" customWidth="1"/>
    <col min="10" max="10" width="7.42578125" style="6" customWidth="1"/>
    <col min="11" max="11" width="7.140625" style="6" customWidth="1"/>
    <col min="12" max="16" width="7.42578125" style="6" customWidth="1"/>
    <col min="17" max="17" width="8.5703125" style="6" customWidth="1"/>
    <col min="18" max="18" width="6" style="6" customWidth="1"/>
    <col min="19" max="21" width="7.42578125" style="6" customWidth="1"/>
    <col min="22" max="22" width="7.5703125" style="6" customWidth="1"/>
    <col min="23" max="16384" width="9.140625" style="6"/>
  </cols>
  <sheetData>
    <row r="1" spans="1:9" x14ac:dyDescent="0.2">
      <c r="A1" s="46" t="s">
        <v>52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7" t="s">
        <v>181</v>
      </c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8" t="s">
        <v>182</v>
      </c>
      <c r="B3" s="48"/>
      <c r="C3" s="48"/>
      <c r="D3" s="48"/>
      <c r="E3" s="48"/>
      <c r="F3" s="48"/>
      <c r="G3" s="48"/>
      <c r="H3" s="48"/>
      <c r="I3" s="48"/>
    </row>
    <row r="5" spans="1:9" x14ac:dyDescent="0.2">
      <c r="A5" s="7" t="s">
        <v>6</v>
      </c>
      <c r="B5" s="16" t="s">
        <v>77</v>
      </c>
      <c r="C5" s="51"/>
      <c r="D5" s="52"/>
      <c r="E5" s="52"/>
      <c r="F5" s="52"/>
      <c r="G5" s="52"/>
      <c r="H5" s="52"/>
      <c r="I5" s="53"/>
    </row>
    <row r="6" spans="1:9" x14ac:dyDescent="0.2">
      <c r="A6" s="7" t="s">
        <v>7</v>
      </c>
      <c r="B6" s="16" t="s">
        <v>11</v>
      </c>
      <c r="C6" s="51" t="s">
        <v>169</v>
      </c>
      <c r="D6" s="52"/>
      <c r="E6" s="52"/>
      <c r="F6" s="52"/>
      <c r="G6" s="52"/>
      <c r="H6" s="52"/>
      <c r="I6" s="53"/>
    </row>
    <row r="7" spans="1:9" x14ac:dyDescent="0.2">
      <c r="A7" s="7" t="s">
        <v>0</v>
      </c>
      <c r="B7" s="16" t="s">
        <v>78</v>
      </c>
      <c r="C7" s="51" t="s">
        <v>156</v>
      </c>
      <c r="D7" s="52"/>
      <c r="E7" s="52"/>
      <c r="F7" s="52"/>
      <c r="G7" s="52"/>
      <c r="H7" s="52"/>
      <c r="I7" s="53"/>
    </row>
    <row r="8" spans="1:9" x14ac:dyDescent="0.2">
      <c r="A8" s="17" t="s">
        <v>1</v>
      </c>
      <c r="B8" s="16" t="s">
        <v>13</v>
      </c>
      <c r="C8" s="51"/>
      <c r="D8" s="52"/>
      <c r="E8" s="52"/>
      <c r="F8" s="52"/>
      <c r="G8" s="52"/>
      <c r="H8" s="52"/>
      <c r="I8" s="53"/>
    </row>
    <row r="9" spans="1:9" x14ac:dyDescent="0.2">
      <c r="A9" s="17" t="s">
        <v>53</v>
      </c>
      <c r="B9" s="18" t="s">
        <v>14</v>
      </c>
      <c r="C9" s="19">
        <v>31</v>
      </c>
      <c r="D9" s="20" t="s">
        <v>112</v>
      </c>
      <c r="E9" s="20" t="s">
        <v>115</v>
      </c>
      <c r="F9" s="19">
        <v>15</v>
      </c>
      <c r="G9" s="20" t="s">
        <v>116</v>
      </c>
      <c r="H9" s="19">
        <v>16</v>
      </c>
      <c r="I9" s="18"/>
    </row>
    <row r="10" spans="1:9" x14ac:dyDescent="0.2">
      <c r="A10" s="17" t="s">
        <v>54</v>
      </c>
      <c r="B10" s="18" t="s">
        <v>16</v>
      </c>
      <c r="C10" s="21">
        <f>F10+H10</f>
        <v>1085</v>
      </c>
      <c r="D10" s="20" t="s">
        <v>113</v>
      </c>
      <c r="E10" s="20" t="s">
        <v>115</v>
      </c>
      <c r="F10" s="19">
        <f>F9*35</f>
        <v>525</v>
      </c>
      <c r="G10" s="20" t="s">
        <v>116</v>
      </c>
      <c r="H10" s="19">
        <f>H9*35</f>
        <v>560</v>
      </c>
      <c r="I10" s="18"/>
    </row>
    <row r="11" spans="1:9" x14ac:dyDescent="0.2">
      <c r="A11" s="7" t="s">
        <v>2</v>
      </c>
      <c r="B11" s="16" t="s">
        <v>18</v>
      </c>
      <c r="C11" s="54">
        <v>60000</v>
      </c>
      <c r="D11" s="55"/>
      <c r="E11" s="55"/>
      <c r="F11" s="55"/>
      <c r="G11" s="55"/>
      <c r="H11" s="55"/>
      <c r="I11" s="56"/>
    </row>
    <row r="12" spans="1:9" x14ac:dyDescent="0.2">
      <c r="A12" s="17" t="s">
        <v>55</v>
      </c>
      <c r="B12" s="18" t="s">
        <v>79</v>
      </c>
      <c r="C12" s="51"/>
      <c r="D12" s="52"/>
      <c r="E12" s="52"/>
      <c r="F12" s="52"/>
      <c r="G12" s="52"/>
      <c r="H12" s="52"/>
      <c r="I12" s="53"/>
    </row>
    <row r="13" spans="1:9" x14ac:dyDescent="0.2">
      <c r="A13" s="17" t="s">
        <v>56</v>
      </c>
      <c r="B13" s="18" t="s">
        <v>80</v>
      </c>
      <c r="C13" s="51"/>
      <c r="D13" s="52"/>
      <c r="E13" s="52"/>
      <c r="F13" s="52"/>
      <c r="G13" s="52"/>
      <c r="H13" s="52"/>
      <c r="I13" s="53"/>
    </row>
    <row r="14" spans="1:9" x14ac:dyDescent="0.2">
      <c r="A14" s="17" t="s">
        <v>57</v>
      </c>
      <c r="B14" s="18" t="s">
        <v>81</v>
      </c>
      <c r="C14" s="51" t="s">
        <v>168</v>
      </c>
      <c r="D14" s="52"/>
      <c r="E14" s="52"/>
      <c r="F14" s="52"/>
      <c r="G14" s="52"/>
      <c r="H14" s="52"/>
      <c r="I14" s="53"/>
    </row>
    <row r="15" spans="1:9" x14ac:dyDescent="0.2">
      <c r="A15" s="7" t="s">
        <v>46</v>
      </c>
      <c r="B15" s="16" t="s">
        <v>82</v>
      </c>
      <c r="C15" s="51" t="s">
        <v>166</v>
      </c>
      <c r="D15" s="52"/>
      <c r="E15" s="52"/>
      <c r="F15" s="52"/>
      <c r="G15" s="52"/>
      <c r="H15" s="52"/>
      <c r="I15" s="53"/>
    </row>
    <row r="16" spans="1:9" x14ac:dyDescent="0.2">
      <c r="A16" s="7" t="s">
        <v>58</v>
      </c>
      <c r="B16" s="16" t="s">
        <v>41</v>
      </c>
      <c r="C16" s="51">
        <v>2027</v>
      </c>
      <c r="D16" s="52"/>
      <c r="E16" s="52"/>
      <c r="F16" s="52"/>
      <c r="G16" s="52"/>
      <c r="H16" s="52"/>
      <c r="I16" s="53"/>
    </row>
    <row r="17" spans="1:9" x14ac:dyDescent="0.2">
      <c r="A17" s="7" t="s">
        <v>59</v>
      </c>
      <c r="B17" s="16" t="s">
        <v>83</v>
      </c>
      <c r="C17" s="51"/>
      <c r="D17" s="52"/>
      <c r="E17" s="52"/>
      <c r="F17" s="52"/>
      <c r="G17" s="52"/>
      <c r="H17" s="52"/>
      <c r="I17" s="53"/>
    </row>
    <row r="18" spans="1:9" ht="22.5" customHeight="1" x14ac:dyDescent="0.2">
      <c r="A18" s="34" t="s">
        <v>60</v>
      </c>
      <c r="B18" s="34" t="s">
        <v>84</v>
      </c>
      <c r="C18" s="36" t="s">
        <v>110</v>
      </c>
      <c r="D18" s="37"/>
      <c r="E18" s="36" t="s">
        <v>152</v>
      </c>
      <c r="F18" s="37"/>
      <c r="G18" s="36" t="s">
        <v>117</v>
      </c>
      <c r="H18" s="39"/>
      <c r="I18" s="37"/>
    </row>
    <row r="19" spans="1:9" ht="46.5" customHeight="1" x14ac:dyDescent="0.2">
      <c r="A19" s="35"/>
      <c r="B19" s="35"/>
      <c r="C19" s="7" t="s">
        <v>111</v>
      </c>
      <c r="D19" s="7" t="s">
        <v>114</v>
      </c>
      <c r="E19" s="7" t="s">
        <v>111</v>
      </c>
      <c r="F19" s="7" t="s">
        <v>114</v>
      </c>
      <c r="G19" s="7" t="s">
        <v>27</v>
      </c>
      <c r="H19" s="7" t="s">
        <v>44</v>
      </c>
      <c r="I19" s="7" t="s">
        <v>49</v>
      </c>
    </row>
    <row r="20" spans="1:9" s="28" customFormat="1" x14ac:dyDescent="0.2">
      <c r="A20" s="7" t="s">
        <v>7</v>
      </c>
      <c r="B20" s="16" t="s">
        <v>85</v>
      </c>
      <c r="C20" s="16"/>
      <c r="D20" s="16"/>
      <c r="E20" s="16"/>
      <c r="F20" s="16"/>
      <c r="G20" s="26">
        <f>SUM(G21:G22)</f>
        <v>51467.5</v>
      </c>
      <c r="H20" s="27">
        <f>G20*70%</f>
        <v>36027.25</v>
      </c>
      <c r="I20" s="27">
        <f>G20-H20</f>
        <v>15440.25</v>
      </c>
    </row>
    <row r="21" spans="1:9" x14ac:dyDescent="0.2">
      <c r="A21" s="17" t="s">
        <v>61</v>
      </c>
      <c r="B21" s="18" t="s">
        <v>86</v>
      </c>
      <c r="C21" s="22"/>
      <c r="D21" s="18"/>
      <c r="E21" s="21">
        <v>31</v>
      </c>
      <c r="F21" s="21">
        <v>3720</v>
      </c>
      <c r="G21" s="25">
        <f>F21*8.5</f>
        <v>31620</v>
      </c>
      <c r="H21" s="21">
        <f t="shared" ref="H21:H59" si="0">G21*70%</f>
        <v>22134</v>
      </c>
      <c r="I21" s="21">
        <f t="shared" ref="I21:I59" si="1">G21-H21</f>
        <v>9486</v>
      </c>
    </row>
    <row r="22" spans="1:9" x14ac:dyDescent="0.2">
      <c r="A22" s="17" t="s">
        <v>62</v>
      </c>
      <c r="B22" s="18" t="s">
        <v>87</v>
      </c>
      <c r="C22" s="22"/>
      <c r="D22" s="18"/>
      <c r="E22" s="21">
        <v>14</v>
      </c>
      <c r="F22" s="21">
        <v>2335</v>
      </c>
      <c r="G22" s="25">
        <f>F22*8.5</f>
        <v>19847.5</v>
      </c>
      <c r="H22" s="21">
        <f t="shared" si="0"/>
        <v>13893.25</v>
      </c>
      <c r="I22" s="21">
        <f t="shared" si="1"/>
        <v>5954.25</v>
      </c>
    </row>
    <row r="23" spans="1:9" s="28" customFormat="1" x14ac:dyDescent="0.2">
      <c r="A23" s="7" t="s">
        <v>0</v>
      </c>
      <c r="B23" s="16" t="s">
        <v>88</v>
      </c>
      <c r="C23" s="30"/>
      <c r="D23" s="16"/>
      <c r="E23" s="27"/>
      <c r="F23" s="26">
        <f>SUM(F24:F28)</f>
        <v>413</v>
      </c>
      <c r="G23" s="26">
        <f>SUM(G24:G28)</f>
        <v>3510.5</v>
      </c>
      <c r="H23" s="27">
        <f t="shared" si="0"/>
        <v>2457.35</v>
      </c>
      <c r="I23" s="27">
        <f t="shared" si="1"/>
        <v>1053.1500000000001</v>
      </c>
    </row>
    <row r="24" spans="1:9" x14ac:dyDescent="0.2">
      <c r="A24" s="17" t="s">
        <v>63</v>
      </c>
      <c r="B24" s="18" t="s">
        <v>89</v>
      </c>
      <c r="C24" s="22"/>
      <c r="D24" s="18"/>
      <c r="E24" s="21">
        <v>1</v>
      </c>
      <c r="F24" s="21">
        <v>128</v>
      </c>
      <c r="G24" s="25">
        <f>F24*8.5</f>
        <v>1088</v>
      </c>
      <c r="H24" s="21">
        <f t="shared" si="0"/>
        <v>761.59999999999991</v>
      </c>
      <c r="I24" s="21">
        <f t="shared" si="1"/>
        <v>326.40000000000009</v>
      </c>
    </row>
    <row r="25" spans="1:9" x14ac:dyDescent="0.2">
      <c r="A25" s="17" t="s">
        <v>64</v>
      </c>
      <c r="B25" s="18" t="s">
        <v>90</v>
      </c>
      <c r="C25" s="22"/>
      <c r="D25" s="18"/>
      <c r="E25" s="21">
        <v>1</v>
      </c>
      <c r="F25" s="21">
        <v>70</v>
      </c>
      <c r="G25" s="25">
        <f>F25*8.5</f>
        <v>595</v>
      </c>
      <c r="H25" s="21">
        <f t="shared" si="0"/>
        <v>416.5</v>
      </c>
      <c r="I25" s="21">
        <f t="shared" si="1"/>
        <v>178.5</v>
      </c>
    </row>
    <row r="26" spans="1:9" ht="47.25" x14ac:dyDescent="0.2">
      <c r="A26" s="17" t="s">
        <v>65</v>
      </c>
      <c r="B26" s="18" t="s">
        <v>91</v>
      </c>
      <c r="C26" s="22"/>
      <c r="D26" s="18"/>
      <c r="E26" s="21">
        <v>1</v>
      </c>
      <c r="F26" s="21">
        <v>70</v>
      </c>
      <c r="G26" s="25">
        <f t="shared" ref="G26:G28" si="2">F26*8.5</f>
        <v>595</v>
      </c>
      <c r="H26" s="21">
        <f t="shared" si="0"/>
        <v>416.5</v>
      </c>
      <c r="I26" s="21">
        <f t="shared" si="1"/>
        <v>178.5</v>
      </c>
    </row>
    <row r="27" spans="1:9" x14ac:dyDescent="0.2">
      <c r="A27" s="17" t="s">
        <v>66</v>
      </c>
      <c r="B27" s="18" t="s">
        <v>92</v>
      </c>
      <c r="C27" s="22"/>
      <c r="D27" s="18"/>
      <c r="E27" s="21">
        <v>1</v>
      </c>
      <c r="F27" s="21">
        <v>60</v>
      </c>
      <c r="G27" s="25">
        <f t="shared" si="2"/>
        <v>510</v>
      </c>
      <c r="H27" s="21">
        <f t="shared" si="0"/>
        <v>357</v>
      </c>
      <c r="I27" s="21">
        <f t="shared" si="1"/>
        <v>153</v>
      </c>
    </row>
    <row r="28" spans="1:9" x14ac:dyDescent="0.2">
      <c r="A28" s="17" t="s">
        <v>67</v>
      </c>
      <c r="B28" s="18" t="s">
        <v>93</v>
      </c>
      <c r="C28" s="22"/>
      <c r="D28" s="18"/>
      <c r="E28" s="21">
        <v>1</v>
      </c>
      <c r="F28" s="21">
        <v>85</v>
      </c>
      <c r="G28" s="25">
        <f t="shared" si="2"/>
        <v>722.5</v>
      </c>
      <c r="H28" s="21">
        <f t="shared" si="0"/>
        <v>505.74999999999994</v>
      </c>
      <c r="I28" s="21">
        <f t="shared" si="1"/>
        <v>216.75000000000006</v>
      </c>
    </row>
    <row r="29" spans="1:9" s="28" customFormat="1" x14ac:dyDescent="0.2">
      <c r="A29" s="7" t="s">
        <v>1</v>
      </c>
      <c r="B29" s="16" t="s">
        <v>94</v>
      </c>
      <c r="C29" s="30"/>
      <c r="D29" s="16"/>
      <c r="E29" s="27"/>
      <c r="F29" s="26">
        <f>SUM(F30:F38)</f>
        <v>2786.9399999999996</v>
      </c>
      <c r="G29" s="26">
        <f>SUM(G30:G38)</f>
        <v>22295.519999999997</v>
      </c>
      <c r="H29" s="27">
        <f t="shared" si="0"/>
        <v>15606.863999999996</v>
      </c>
      <c r="I29" s="27">
        <f t="shared" si="1"/>
        <v>6688.6560000000009</v>
      </c>
    </row>
    <row r="30" spans="1:9" x14ac:dyDescent="0.2">
      <c r="A30" s="17" t="s">
        <v>53</v>
      </c>
      <c r="B30" s="18" t="s">
        <v>95</v>
      </c>
      <c r="C30" s="22"/>
      <c r="D30" s="18"/>
      <c r="E30" s="21">
        <v>1</v>
      </c>
      <c r="F30" s="21">
        <v>170</v>
      </c>
      <c r="G30" s="25">
        <f t="shared" ref="G30:G57" si="3">F30*8</f>
        <v>1360</v>
      </c>
      <c r="H30" s="21">
        <f t="shared" si="0"/>
        <v>951.99999999999989</v>
      </c>
      <c r="I30" s="21">
        <f t="shared" si="1"/>
        <v>408.00000000000011</v>
      </c>
    </row>
    <row r="31" spans="1:9" x14ac:dyDescent="0.2">
      <c r="A31" s="17" t="s">
        <v>54</v>
      </c>
      <c r="B31" s="18" t="s">
        <v>96</v>
      </c>
      <c r="C31" s="22"/>
      <c r="D31" s="18"/>
      <c r="E31" s="21">
        <v>5</v>
      </c>
      <c r="F31" s="21">
        <f>4.2*(7.5+2.8)*E31</f>
        <v>216.3</v>
      </c>
      <c r="G31" s="25">
        <f t="shared" si="3"/>
        <v>1730.4</v>
      </c>
      <c r="H31" s="21">
        <f t="shared" si="0"/>
        <v>1211.28</v>
      </c>
      <c r="I31" s="21">
        <f t="shared" si="1"/>
        <v>519.12000000000012</v>
      </c>
    </row>
    <row r="32" spans="1:9" x14ac:dyDescent="0.2">
      <c r="A32" s="17" t="s">
        <v>68</v>
      </c>
      <c r="B32" s="18" t="s">
        <v>97</v>
      </c>
      <c r="C32" s="22"/>
      <c r="D32" s="18"/>
      <c r="E32" s="21">
        <v>1</v>
      </c>
      <c r="F32" s="21">
        <f>4.2*(7.5+2.8)</f>
        <v>43.260000000000005</v>
      </c>
      <c r="G32" s="25">
        <f t="shared" si="3"/>
        <v>346.08000000000004</v>
      </c>
      <c r="H32" s="21">
        <f t="shared" si="0"/>
        <v>242.256</v>
      </c>
      <c r="I32" s="21">
        <f t="shared" si="1"/>
        <v>103.82400000000004</v>
      </c>
    </row>
    <row r="33" spans="1:9" x14ac:dyDescent="0.2">
      <c r="A33" s="17" t="s">
        <v>69</v>
      </c>
      <c r="B33" s="18" t="s">
        <v>98</v>
      </c>
      <c r="C33" s="22"/>
      <c r="D33" s="18"/>
      <c r="E33" s="21">
        <v>2</v>
      </c>
      <c r="F33" s="21">
        <v>60</v>
      </c>
      <c r="G33" s="25">
        <f t="shared" si="3"/>
        <v>480</v>
      </c>
      <c r="H33" s="21">
        <f t="shared" si="0"/>
        <v>336</v>
      </c>
      <c r="I33" s="21">
        <f t="shared" si="1"/>
        <v>144</v>
      </c>
    </row>
    <row r="34" spans="1:9" x14ac:dyDescent="0.2">
      <c r="A34" s="17" t="s">
        <v>70</v>
      </c>
      <c r="B34" s="18" t="s">
        <v>99</v>
      </c>
      <c r="C34" s="22"/>
      <c r="D34" s="18"/>
      <c r="E34" s="21">
        <v>1</v>
      </c>
      <c r="F34" s="21">
        <v>600</v>
      </c>
      <c r="G34" s="25">
        <f t="shared" si="3"/>
        <v>4800</v>
      </c>
      <c r="H34" s="21">
        <f t="shared" si="0"/>
        <v>3360</v>
      </c>
      <c r="I34" s="21">
        <f t="shared" si="1"/>
        <v>1440</v>
      </c>
    </row>
    <row r="35" spans="1:9" x14ac:dyDescent="0.2">
      <c r="A35" s="17" t="s">
        <v>71</v>
      </c>
      <c r="B35" s="18" t="s">
        <v>100</v>
      </c>
      <c r="C35" s="22"/>
      <c r="D35" s="18"/>
      <c r="E35" s="21">
        <v>2</v>
      </c>
      <c r="F35" s="21">
        <v>300</v>
      </c>
      <c r="G35" s="25">
        <f t="shared" si="3"/>
        <v>2400</v>
      </c>
      <c r="H35" s="21">
        <f t="shared" si="0"/>
        <v>1680</v>
      </c>
      <c r="I35" s="21">
        <f t="shared" si="1"/>
        <v>720</v>
      </c>
    </row>
    <row r="36" spans="1:9" x14ac:dyDescent="0.2">
      <c r="A36" s="17" t="s">
        <v>72</v>
      </c>
      <c r="B36" s="18" t="s">
        <v>101</v>
      </c>
      <c r="C36" s="22"/>
      <c r="D36" s="18"/>
      <c r="E36" s="21">
        <v>5</v>
      </c>
      <c r="F36" s="21">
        <f>44.6*E36*1.2</f>
        <v>267.59999999999997</v>
      </c>
      <c r="G36" s="25">
        <f t="shared" si="3"/>
        <v>2140.7999999999997</v>
      </c>
      <c r="H36" s="21">
        <f t="shared" si="0"/>
        <v>1498.5599999999997</v>
      </c>
      <c r="I36" s="21">
        <f t="shared" si="1"/>
        <v>642.24</v>
      </c>
    </row>
    <row r="37" spans="1:9" x14ac:dyDescent="0.2">
      <c r="A37" s="7" t="s">
        <v>73</v>
      </c>
      <c r="B37" s="18" t="s">
        <v>102</v>
      </c>
      <c r="C37" s="22"/>
      <c r="D37" s="18"/>
      <c r="E37" s="21">
        <v>3</v>
      </c>
      <c r="F37" s="21">
        <f>F32*E37</f>
        <v>129.78000000000003</v>
      </c>
      <c r="G37" s="25">
        <f t="shared" si="3"/>
        <v>1038.2400000000002</v>
      </c>
      <c r="H37" s="21">
        <f t="shared" si="0"/>
        <v>726.76800000000014</v>
      </c>
      <c r="I37" s="21">
        <f t="shared" si="1"/>
        <v>311.47200000000009</v>
      </c>
    </row>
    <row r="38" spans="1:9" x14ac:dyDescent="0.2">
      <c r="A38" s="17" t="s">
        <v>74</v>
      </c>
      <c r="B38" s="18" t="s">
        <v>103</v>
      </c>
      <c r="C38" s="22"/>
      <c r="D38" s="18"/>
      <c r="E38" s="21">
        <v>1</v>
      </c>
      <c r="F38" s="21">
        <v>1000</v>
      </c>
      <c r="G38" s="25">
        <f t="shared" si="3"/>
        <v>8000</v>
      </c>
      <c r="H38" s="21">
        <f t="shared" si="0"/>
        <v>5600</v>
      </c>
      <c r="I38" s="21">
        <f t="shared" si="1"/>
        <v>2400</v>
      </c>
    </row>
    <row r="39" spans="1:9" s="28" customFormat="1" x14ac:dyDescent="0.2">
      <c r="A39" s="7" t="s">
        <v>2</v>
      </c>
      <c r="B39" s="16" t="s">
        <v>153</v>
      </c>
      <c r="C39" s="30"/>
      <c r="D39" s="16"/>
      <c r="E39" s="27"/>
      <c r="F39" s="26">
        <f>SUM(F40:F42)</f>
        <v>14848</v>
      </c>
      <c r="G39" s="26">
        <f>SUM(G40:G42)</f>
        <v>18884</v>
      </c>
      <c r="H39" s="27">
        <f t="shared" si="0"/>
        <v>13218.8</v>
      </c>
      <c r="I39" s="27">
        <f t="shared" si="1"/>
        <v>5665.2000000000007</v>
      </c>
    </row>
    <row r="40" spans="1:9" x14ac:dyDescent="0.2">
      <c r="A40" s="17" t="s">
        <v>55</v>
      </c>
      <c r="B40" s="18" t="s">
        <v>104</v>
      </c>
      <c r="C40" s="22"/>
      <c r="D40" s="18"/>
      <c r="E40" s="21">
        <v>1</v>
      </c>
      <c r="F40" s="21">
        <v>6000</v>
      </c>
      <c r="G40" s="25">
        <f>F40*0.6</f>
        <v>3600</v>
      </c>
      <c r="H40" s="21">
        <f t="shared" si="0"/>
        <v>2520</v>
      </c>
      <c r="I40" s="21">
        <f t="shared" si="1"/>
        <v>1080</v>
      </c>
    </row>
    <row r="41" spans="1:9" x14ac:dyDescent="0.2">
      <c r="A41" s="17" t="s">
        <v>56</v>
      </c>
      <c r="B41" s="18" t="s">
        <v>105</v>
      </c>
      <c r="C41" s="22"/>
      <c r="D41" s="18"/>
      <c r="E41" s="21">
        <v>2</v>
      </c>
      <c r="F41" s="21">
        <v>7500</v>
      </c>
      <c r="G41" s="25">
        <f>F41*0.6</f>
        <v>4500</v>
      </c>
      <c r="H41" s="21">
        <f t="shared" si="0"/>
        <v>3150</v>
      </c>
      <c r="I41" s="21">
        <f t="shared" si="1"/>
        <v>1350</v>
      </c>
    </row>
    <row r="42" spans="1:9" ht="18.75" x14ac:dyDescent="0.3">
      <c r="A42" s="17" t="s">
        <v>57</v>
      </c>
      <c r="B42" s="18" t="s">
        <v>106</v>
      </c>
      <c r="C42" s="22"/>
      <c r="D42" s="18"/>
      <c r="E42" s="21">
        <v>1</v>
      </c>
      <c r="F42" s="24">
        <v>1348</v>
      </c>
      <c r="G42" s="25">
        <f t="shared" si="3"/>
        <v>10784</v>
      </c>
      <c r="H42" s="21">
        <f t="shared" si="0"/>
        <v>7548.7999999999993</v>
      </c>
      <c r="I42" s="21">
        <f t="shared" si="1"/>
        <v>3235.2000000000007</v>
      </c>
    </row>
    <row r="43" spans="1:9" s="28" customFormat="1" x14ac:dyDescent="0.2">
      <c r="A43" s="7" t="s">
        <v>46</v>
      </c>
      <c r="B43" s="16" t="s">
        <v>107</v>
      </c>
      <c r="C43" s="30"/>
      <c r="D43" s="16"/>
      <c r="E43" s="27"/>
      <c r="F43" s="26">
        <f>SUM(F44:F50)</f>
        <v>13199</v>
      </c>
      <c r="G43" s="26">
        <f>SUM(G44:G50)</f>
        <v>111202</v>
      </c>
      <c r="H43" s="27">
        <f t="shared" si="0"/>
        <v>77841.399999999994</v>
      </c>
      <c r="I43" s="27">
        <f t="shared" si="1"/>
        <v>33360.600000000006</v>
      </c>
    </row>
    <row r="44" spans="1:9" x14ac:dyDescent="0.2">
      <c r="A44" s="17" t="s">
        <v>75</v>
      </c>
      <c r="B44" s="18" t="s">
        <v>108</v>
      </c>
      <c r="C44" s="22"/>
      <c r="D44" s="18"/>
      <c r="E44" s="21">
        <v>1</v>
      </c>
      <c r="F44" s="21">
        <v>200</v>
      </c>
      <c r="G44" s="25">
        <f t="shared" si="3"/>
        <v>1600</v>
      </c>
      <c r="H44" s="21">
        <f t="shared" si="0"/>
        <v>1120</v>
      </c>
      <c r="I44" s="21">
        <f t="shared" si="1"/>
        <v>480</v>
      </c>
    </row>
    <row r="45" spans="1:9" x14ac:dyDescent="0.2">
      <c r="A45" s="17" t="s">
        <v>76</v>
      </c>
      <c r="B45" s="18" t="s">
        <v>109</v>
      </c>
      <c r="C45" s="22"/>
      <c r="D45" s="18"/>
      <c r="E45" s="21">
        <v>2</v>
      </c>
      <c r="F45" s="21">
        <v>60</v>
      </c>
      <c r="G45" s="25">
        <f t="shared" si="3"/>
        <v>480</v>
      </c>
      <c r="H45" s="21">
        <f t="shared" si="0"/>
        <v>336</v>
      </c>
      <c r="I45" s="21">
        <f t="shared" si="1"/>
        <v>144</v>
      </c>
    </row>
    <row r="46" spans="1:9" x14ac:dyDescent="0.2">
      <c r="A46" s="17" t="s">
        <v>118</v>
      </c>
      <c r="B46" s="18" t="s">
        <v>130</v>
      </c>
      <c r="C46" s="22"/>
      <c r="D46" s="18"/>
      <c r="E46" s="21">
        <v>1</v>
      </c>
      <c r="F46" s="21">
        <f>1055-F45-F44</f>
        <v>795</v>
      </c>
      <c r="G46" s="25">
        <f t="shared" si="3"/>
        <v>6360</v>
      </c>
      <c r="H46" s="21">
        <f t="shared" si="0"/>
        <v>4452</v>
      </c>
      <c r="I46" s="21">
        <f t="shared" si="1"/>
        <v>1908</v>
      </c>
    </row>
    <row r="47" spans="1:9" x14ac:dyDescent="0.2">
      <c r="A47" s="17" t="s">
        <v>119</v>
      </c>
      <c r="B47" s="18" t="s">
        <v>131</v>
      </c>
      <c r="C47" s="22"/>
      <c r="D47" s="18"/>
      <c r="E47" s="21">
        <v>4</v>
      </c>
      <c r="F47" s="21">
        <f>'[1]Sheet1 (2)'!$D$12*2</f>
        <v>11220</v>
      </c>
      <c r="G47" s="25">
        <f>F47*8.5</f>
        <v>95370</v>
      </c>
      <c r="H47" s="21">
        <f t="shared" si="0"/>
        <v>66759</v>
      </c>
      <c r="I47" s="21">
        <f t="shared" si="1"/>
        <v>28611</v>
      </c>
    </row>
    <row r="48" spans="1:9" x14ac:dyDescent="0.2">
      <c r="A48" s="17" t="s">
        <v>120</v>
      </c>
      <c r="B48" s="18" t="s">
        <v>132</v>
      </c>
      <c r="C48" s="22"/>
      <c r="D48" s="18"/>
      <c r="E48" s="21">
        <v>4</v>
      </c>
      <c r="F48" s="21">
        <f>E48*53</f>
        <v>212</v>
      </c>
      <c r="G48" s="25">
        <f t="shared" si="3"/>
        <v>1696</v>
      </c>
      <c r="H48" s="21">
        <f t="shared" si="0"/>
        <v>1187.1999999999998</v>
      </c>
      <c r="I48" s="21">
        <f t="shared" si="1"/>
        <v>508.80000000000018</v>
      </c>
    </row>
    <row r="49" spans="1:9" x14ac:dyDescent="0.2">
      <c r="A49" s="17" t="s">
        <v>121</v>
      </c>
      <c r="B49" s="18" t="s">
        <v>133</v>
      </c>
      <c r="C49" s="22"/>
      <c r="D49" s="18"/>
      <c r="E49" s="21">
        <v>1</v>
      </c>
      <c r="F49" s="21">
        <v>212</v>
      </c>
      <c r="G49" s="25">
        <f t="shared" si="3"/>
        <v>1696</v>
      </c>
      <c r="H49" s="21">
        <f t="shared" si="0"/>
        <v>1187.1999999999998</v>
      </c>
      <c r="I49" s="21">
        <f t="shared" si="1"/>
        <v>508.80000000000018</v>
      </c>
    </row>
    <row r="50" spans="1:9" x14ac:dyDescent="0.2">
      <c r="A50" s="17" t="s">
        <v>122</v>
      </c>
      <c r="B50" s="18" t="s">
        <v>134</v>
      </c>
      <c r="C50" s="22"/>
      <c r="D50" s="18"/>
      <c r="E50" s="21">
        <v>1</v>
      </c>
      <c r="F50" s="21">
        <v>500</v>
      </c>
      <c r="G50" s="25">
        <f t="shared" si="3"/>
        <v>4000</v>
      </c>
      <c r="H50" s="21">
        <f t="shared" si="0"/>
        <v>2800</v>
      </c>
      <c r="I50" s="21">
        <f t="shared" si="1"/>
        <v>1200</v>
      </c>
    </row>
    <row r="51" spans="1:9" s="28" customFormat="1" x14ac:dyDescent="0.2">
      <c r="A51" s="7" t="s">
        <v>58</v>
      </c>
      <c r="B51" s="16" t="s">
        <v>135</v>
      </c>
      <c r="C51" s="30"/>
      <c r="D51" s="16"/>
      <c r="E51" s="27"/>
      <c r="F51" s="26">
        <f>SUM(F52:F56)</f>
        <v>0</v>
      </c>
      <c r="G51" s="26">
        <f>SUM(G52:G56)</f>
        <v>11600</v>
      </c>
      <c r="H51" s="27">
        <f t="shared" si="0"/>
        <v>8119.9999999999991</v>
      </c>
      <c r="I51" s="27">
        <f t="shared" si="1"/>
        <v>3480.0000000000009</v>
      </c>
    </row>
    <row r="52" spans="1:9" x14ac:dyDescent="0.2">
      <c r="A52" s="17" t="s">
        <v>123</v>
      </c>
      <c r="B52" s="18" t="s">
        <v>136</v>
      </c>
      <c r="C52" s="22"/>
      <c r="D52" s="18"/>
      <c r="E52" s="21">
        <v>1</v>
      </c>
      <c r="F52" s="21"/>
      <c r="G52" s="25">
        <v>2000</v>
      </c>
      <c r="H52" s="21">
        <f t="shared" si="0"/>
        <v>1400</v>
      </c>
      <c r="I52" s="21">
        <f t="shared" si="1"/>
        <v>600</v>
      </c>
    </row>
    <row r="53" spans="1:9" x14ac:dyDescent="0.2">
      <c r="A53" s="17" t="s">
        <v>124</v>
      </c>
      <c r="B53" s="18" t="s">
        <v>137</v>
      </c>
      <c r="C53" s="22"/>
      <c r="D53" s="18"/>
      <c r="E53" s="21">
        <v>1</v>
      </c>
      <c r="F53" s="21"/>
      <c r="G53" s="25">
        <v>2000</v>
      </c>
      <c r="H53" s="21">
        <f t="shared" si="0"/>
        <v>1400</v>
      </c>
      <c r="I53" s="21">
        <f t="shared" si="1"/>
        <v>600</v>
      </c>
    </row>
    <row r="54" spans="1:9" x14ac:dyDescent="0.2">
      <c r="A54" s="17" t="s">
        <v>125</v>
      </c>
      <c r="B54" s="18" t="s">
        <v>138</v>
      </c>
      <c r="C54" s="22"/>
      <c r="D54" s="18"/>
      <c r="E54" s="21">
        <v>1</v>
      </c>
      <c r="F54" s="21"/>
      <c r="G54" s="25">
        <v>5600</v>
      </c>
      <c r="H54" s="21">
        <f t="shared" si="0"/>
        <v>3919.9999999999995</v>
      </c>
      <c r="I54" s="21">
        <f t="shared" si="1"/>
        <v>1680.0000000000005</v>
      </c>
    </row>
    <row r="55" spans="1:9" x14ac:dyDescent="0.2">
      <c r="A55" s="17" t="s">
        <v>126</v>
      </c>
      <c r="B55" s="18" t="s">
        <v>139</v>
      </c>
      <c r="C55" s="22"/>
      <c r="D55" s="18"/>
      <c r="E55" s="21">
        <v>1</v>
      </c>
      <c r="F55" s="21"/>
      <c r="G55" s="25">
        <v>1000</v>
      </c>
      <c r="H55" s="21">
        <f t="shared" si="0"/>
        <v>700</v>
      </c>
      <c r="I55" s="21">
        <f t="shared" si="1"/>
        <v>300</v>
      </c>
    </row>
    <row r="56" spans="1:9" x14ac:dyDescent="0.2">
      <c r="A56" s="17" t="s">
        <v>127</v>
      </c>
      <c r="B56" s="18" t="s">
        <v>140</v>
      </c>
      <c r="C56" s="22"/>
      <c r="D56" s="18"/>
      <c r="E56" s="21">
        <v>1</v>
      </c>
      <c r="F56" s="21"/>
      <c r="G56" s="25">
        <v>1000</v>
      </c>
      <c r="H56" s="21">
        <f t="shared" si="0"/>
        <v>700</v>
      </c>
      <c r="I56" s="21">
        <f t="shared" si="1"/>
        <v>300</v>
      </c>
    </row>
    <row r="57" spans="1:9" s="28" customFormat="1" x14ac:dyDescent="0.2">
      <c r="A57" s="7" t="s">
        <v>59</v>
      </c>
      <c r="B57" s="16" t="s">
        <v>141</v>
      </c>
      <c r="C57" s="30"/>
      <c r="D57" s="16"/>
      <c r="E57" s="27">
        <v>1</v>
      </c>
      <c r="F57" s="27">
        <v>2100</v>
      </c>
      <c r="G57" s="26">
        <f t="shared" si="3"/>
        <v>16800</v>
      </c>
      <c r="H57" s="27">
        <f t="shared" si="0"/>
        <v>11760</v>
      </c>
      <c r="I57" s="27">
        <f t="shared" si="1"/>
        <v>5040</v>
      </c>
    </row>
    <row r="58" spans="1:9" s="28" customFormat="1" x14ac:dyDescent="0.2">
      <c r="A58" s="7" t="s">
        <v>128</v>
      </c>
      <c r="B58" s="16" t="s">
        <v>142</v>
      </c>
      <c r="C58" s="30"/>
      <c r="D58" s="16"/>
      <c r="E58" s="27">
        <v>1</v>
      </c>
      <c r="F58" s="27"/>
      <c r="G58" s="26">
        <f>290000-265860-5000</f>
        <v>19140</v>
      </c>
      <c r="H58" s="27">
        <f t="shared" si="0"/>
        <v>13398</v>
      </c>
      <c r="I58" s="27">
        <f t="shared" si="1"/>
        <v>5742</v>
      </c>
    </row>
    <row r="59" spans="1:9" s="28" customFormat="1" ht="21.75" customHeight="1" x14ac:dyDescent="0.2">
      <c r="A59" s="7"/>
      <c r="B59" s="16" t="s">
        <v>171</v>
      </c>
      <c r="C59" s="16"/>
      <c r="D59" s="16"/>
      <c r="E59" s="16"/>
      <c r="F59" s="16"/>
      <c r="G59" s="26">
        <f>G58+G57+G51+G43+G39+G29+G23+G20</f>
        <v>254899.52</v>
      </c>
      <c r="H59" s="27">
        <f t="shared" si="0"/>
        <v>178429.66399999999</v>
      </c>
      <c r="I59" s="27">
        <f t="shared" si="1"/>
        <v>76469.856</v>
      </c>
    </row>
    <row r="60" spans="1:9" x14ac:dyDescent="0.2">
      <c r="A60" s="49" t="s">
        <v>129</v>
      </c>
      <c r="B60" s="50" t="s">
        <v>143</v>
      </c>
      <c r="C60" s="49" t="s">
        <v>150</v>
      </c>
      <c r="D60" s="49"/>
      <c r="E60" s="49" t="s">
        <v>151</v>
      </c>
      <c r="F60" s="49"/>
      <c r="G60" s="49" t="s">
        <v>117</v>
      </c>
      <c r="H60" s="49"/>
      <c r="I60" s="49"/>
    </row>
    <row r="61" spans="1:9" ht="31.5" x14ac:dyDescent="0.2">
      <c r="A61" s="49"/>
      <c r="B61" s="50"/>
      <c r="C61" s="49"/>
      <c r="D61" s="49"/>
      <c r="E61" s="49"/>
      <c r="F61" s="49"/>
      <c r="G61" s="7" t="s">
        <v>27</v>
      </c>
      <c r="H61" s="8" t="s">
        <v>44</v>
      </c>
      <c r="I61" s="7" t="s">
        <v>49</v>
      </c>
    </row>
    <row r="62" spans="1:9" s="28" customFormat="1" x14ac:dyDescent="0.2">
      <c r="A62" s="7" t="s">
        <v>7</v>
      </c>
      <c r="B62" s="16" t="s">
        <v>144</v>
      </c>
      <c r="C62" s="27">
        <v>0</v>
      </c>
      <c r="D62" s="27"/>
      <c r="E62" s="27">
        <v>1</v>
      </c>
      <c r="F62" s="27"/>
      <c r="G62" s="27">
        <f>H62+I62</f>
        <v>8000</v>
      </c>
      <c r="H62" s="16"/>
      <c r="I62" s="27">
        <v>8000</v>
      </c>
    </row>
    <row r="63" spans="1:9" s="28" customFormat="1" x14ac:dyDescent="0.2">
      <c r="A63" s="7" t="s">
        <v>0</v>
      </c>
      <c r="B63" s="16" t="s">
        <v>145</v>
      </c>
      <c r="C63" s="27">
        <v>0</v>
      </c>
      <c r="D63" s="27"/>
      <c r="E63" s="27"/>
      <c r="F63" s="27"/>
      <c r="G63" s="27">
        <f>SUM(G64:G66)</f>
        <v>8400</v>
      </c>
      <c r="H63" s="27">
        <f t="shared" ref="H63:I63" si="4">SUM(H64:H66)</f>
        <v>0</v>
      </c>
      <c r="I63" s="27">
        <f t="shared" si="4"/>
        <v>8400</v>
      </c>
    </row>
    <row r="64" spans="1:9" x14ac:dyDescent="0.2">
      <c r="A64" s="17" t="s">
        <v>63</v>
      </c>
      <c r="B64" s="18" t="s">
        <v>108</v>
      </c>
      <c r="C64" s="21">
        <v>0</v>
      </c>
      <c r="D64" s="21"/>
      <c r="E64" s="21">
        <v>1</v>
      </c>
      <c r="F64" s="21"/>
      <c r="G64" s="21">
        <f t="shared" ref="G64:G69" si="5">H64+I64</f>
        <v>3500</v>
      </c>
      <c r="H64" s="18"/>
      <c r="I64" s="21">
        <v>3500</v>
      </c>
    </row>
    <row r="65" spans="1:9" x14ac:dyDescent="0.2">
      <c r="A65" s="17" t="s">
        <v>64</v>
      </c>
      <c r="B65" s="18" t="s">
        <v>130</v>
      </c>
      <c r="C65" s="21">
        <v>0</v>
      </c>
      <c r="D65" s="21"/>
      <c r="E65" s="21">
        <v>1</v>
      </c>
      <c r="F65" s="21"/>
      <c r="G65" s="21">
        <f t="shared" si="5"/>
        <v>1500</v>
      </c>
      <c r="H65" s="18"/>
      <c r="I65" s="21">
        <f>150*10</f>
        <v>1500</v>
      </c>
    </row>
    <row r="66" spans="1:9" x14ac:dyDescent="0.2">
      <c r="A66" s="17" t="s">
        <v>65</v>
      </c>
      <c r="B66" s="18" t="s">
        <v>146</v>
      </c>
      <c r="C66" s="21">
        <v>0</v>
      </c>
      <c r="D66" s="21"/>
      <c r="E66" s="21">
        <v>136</v>
      </c>
      <c r="F66" s="21"/>
      <c r="G66" s="21">
        <f t="shared" si="5"/>
        <v>3400</v>
      </c>
      <c r="H66" s="18"/>
      <c r="I66" s="21">
        <f>E66*25</f>
        <v>3400</v>
      </c>
    </row>
    <row r="67" spans="1:9" s="28" customFormat="1" x14ac:dyDescent="0.2">
      <c r="A67" s="7" t="s">
        <v>1</v>
      </c>
      <c r="B67" s="16" t="s">
        <v>147</v>
      </c>
      <c r="C67" s="27">
        <v>0</v>
      </c>
      <c r="D67" s="27"/>
      <c r="E67" s="27">
        <v>2</v>
      </c>
      <c r="F67" s="27"/>
      <c r="G67" s="27">
        <f t="shared" si="5"/>
        <v>2000</v>
      </c>
      <c r="H67" s="16"/>
      <c r="I67" s="27">
        <v>2000</v>
      </c>
    </row>
    <row r="68" spans="1:9" s="28" customFormat="1" x14ac:dyDescent="0.2">
      <c r="A68" s="7" t="s">
        <v>2</v>
      </c>
      <c r="B68" s="16" t="s">
        <v>148</v>
      </c>
      <c r="C68" s="27">
        <v>0</v>
      </c>
      <c r="D68" s="27"/>
      <c r="E68" s="27">
        <f>31*36</f>
        <v>1116</v>
      </c>
      <c r="F68" s="27"/>
      <c r="G68" s="27">
        <f t="shared" si="5"/>
        <v>3000</v>
      </c>
      <c r="H68" s="16"/>
      <c r="I68" s="27">
        <v>3000</v>
      </c>
    </row>
    <row r="69" spans="1:9" s="28" customFormat="1" x14ac:dyDescent="0.2">
      <c r="A69" s="7" t="s">
        <v>46</v>
      </c>
      <c r="B69" s="16" t="s">
        <v>149</v>
      </c>
      <c r="C69" s="27">
        <v>0</v>
      </c>
      <c r="D69" s="27"/>
      <c r="E69" s="27">
        <v>1</v>
      </c>
      <c r="F69" s="27"/>
      <c r="G69" s="27">
        <f t="shared" si="5"/>
        <v>8700</v>
      </c>
      <c r="H69" s="16"/>
      <c r="I69" s="27">
        <v>8700</v>
      </c>
    </row>
    <row r="70" spans="1:9" s="28" customFormat="1" x14ac:dyDescent="0.2">
      <c r="A70" s="29"/>
      <c r="B70" s="30" t="s">
        <v>172</v>
      </c>
      <c r="C70" s="30"/>
      <c r="D70" s="30"/>
      <c r="E70" s="30"/>
      <c r="F70" s="30"/>
      <c r="G70" s="31">
        <f>G69+G68+G67+G63+G62</f>
        <v>30100</v>
      </c>
      <c r="H70" s="31">
        <f t="shared" ref="H70:I70" si="6">H69+H68+H67+H63+H62</f>
        <v>0</v>
      </c>
      <c r="I70" s="31">
        <f t="shared" si="6"/>
        <v>30100</v>
      </c>
    </row>
    <row r="71" spans="1:9" s="28" customFormat="1" x14ac:dyDescent="0.2">
      <c r="A71" s="29"/>
      <c r="B71" s="30" t="s">
        <v>173</v>
      </c>
      <c r="C71" s="30"/>
      <c r="D71" s="30"/>
      <c r="E71" s="30"/>
      <c r="F71" s="31"/>
      <c r="G71" s="31">
        <f t="shared" ref="G71:H71" si="7">G70+G59</f>
        <v>284999.52</v>
      </c>
      <c r="H71" s="31">
        <f t="shared" si="7"/>
        <v>178429.66399999999</v>
      </c>
      <c r="I71" s="31">
        <f>I70+I59</f>
        <v>106569.856</v>
      </c>
    </row>
  </sheetData>
  <mergeCells count="24">
    <mergeCell ref="C13:I13"/>
    <mergeCell ref="C14:I14"/>
    <mergeCell ref="C15:I15"/>
    <mergeCell ref="C6:I6"/>
    <mergeCell ref="C7:I7"/>
    <mergeCell ref="C8:I8"/>
    <mergeCell ref="C11:I11"/>
    <mergeCell ref="C12:I12"/>
    <mergeCell ref="A1:I1"/>
    <mergeCell ref="A2:I2"/>
    <mergeCell ref="A3:I3"/>
    <mergeCell ref="A60:A61"/>
    <mergeCell ref="B60:B61"/>
    <mergeCell ref="C60:D61"/>
    <mergeCell ref="E60:F61"/>
    <mergeCell ref="G60:I60"/>
    <mergeCell ref="C17:I17"/>
    <mergeCell ref="A18:A19"/>
    <mergeCell ref="B18:B19"/>
    <mergeCell ref="C18:D18"/>
    <mergeCell ref="E18:F18"/>
    <mergeCell ref="G18:I18"/>
    <mergeCell ref="C16:I16"/>
    <mergeCell ref="C5:I5"/>
  </mergeCells>
  <pageMargins left="0.91" right="0.44" top="0.74803149606299213" bottom="0.74803149606299213" header="0.31496062992125984" footer="0.31496062992125984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6FDF-F0E1-4425-8DC1-31B0F09C6E5B}">
  <sheetPr>
    <pageSetUpPr fitToPage="1"/>
  </sheetPr>
  <dimension ref="A1:I71"/>
  <sheetViews>
    <sheetView workbookViewId="0">
      <selection activeCell="A3" sqref="A3:I3"/>
    </sheetView>
  </sheetViews>
  <sheetFormatPr defaultRowHeight="15.75" x14ac:dyDescent="0.2"/>
  <cols>
    <col min="1" max="1" width="5" style="23" customWidth="1"/>
    <col min="2" max="2" width="33.140625" style="6" customWidth="1"/>
    <col min="3" max="4" width="10.5703125" style="6" customWidth="1"/>
    <col min="5" max="5" width="9.5703125" style="6" customWidth="1"/>
    <col min="6" max="6" width="10.140625" style="6" customWidth="1"/>
    <col min="7" max="7" width="11.85546875" style="6" customWidth="1"/>
    <col min="8" max="8" width="10.85546875" style="6" customWidth="1"/>
    <col min="9" max="9" width="12.85546875" style="6" customWidth="1"/>
    <col min="10" max="10" width="7.42578125" style="6" customWidth="1"/>
    <col min="11" max="11" width="7.140625" style="6" customWidth="1"/>
    <col min="12" max="16" width="7.42578125" style="6" customWidth="1"/>
    <col min="17" max="17" width="8.5703125" style="6" customWidth="1"/>
    <col min="18" max="18" width="6" style="6" customWidth="1"/>
    <col min="19" max="21" width="7.42578125" style="6" customWidth="1"/>
    <col min="22" max="22" width="7.5703125" style="6" customWidth="1"/>
    <col min="23" max="16384" width="9.140625" style="6"/>
  </cols>
  <sheetData>
    <row r="1" spans="1:9" x14ac:dyDescent="0.2">
      <c r="A1" s="46" t="s">
        <v>52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7" t="s">
        <v>181</v>
      </c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8" t="s">
        <v>182</v>
      </c>
      <c r="B3" s="48"/>
      <c r="C3" s="48"/>
      <c r="D3" s="48"/>
      <c r="E3" s="48"/>
      <c r="F3" s="48"/>
      <c r="G3" s="48"/>
      <c r="H3" s="48"/>
      <c r="I3" s="48"/>
    </row>
    <row r="5" spans="1:9" x14ac:dyDescent="0.2">
      <c r="A5" s="7" t="s">
        <v>6</v>
      </c>
      <c r="B5" s="16" t="s">
        <v>77</v>
      </c>
      <c r="C5" s="51"/>
      <c r="D5" s="52"/>
      <c r="E5" s="52"/>
      <c r="F5" s="52"/>
      <c r="G5" s="52"/>
      <c r="H5" s="52"/>
      <c r="I5" s="53"/>
    </row>
    <row r="6" spans="1:9" x14ac:dyDescent="0.2">
      <c r="A6" s="7" t="s">
        <v>7</v>
      </c>
      <c r="B6" s="16" t="s">
        <v>11</v>
      </c>
      <c r="C6" s="51" t="s">
        <v>174</v>
      </c>
      <c r="D6" s="52"/>
      <c r="E6" s="52"/>
      <c r="F6" s="52"/>
      <c r="G6" s="52"/>
      <c r="H6" s="52"/>
      <c r="I6" s="53"/>
    </row>
    <row r="7" spans="1:9" x14ac:dyDescent="0.2">
      <c r="A7" s="7" t="s">
        <v>0</v>
      </c>
      <c r="B7" s="16" t="s">
        <v>78</v>
      </c>
      <c r="C7" s="51" t="s">
        <v>155</v>
      </c>
      <c r="D7" s="52"/>
      <c r="E7" s="52"/>
      <c r="F7" s="52"/>
      <c r="G7" s="52"/>
      <c r="H7" s="52"/>
      <c r="I7" s="53"/>
    </row>
    <row r="8" spans="1:9" x14ac:dyDescent="0.2">
      <c r="A8" s="17" t="s">
        <v>1</v>
      </c>
      <c r="B8" s="16" t="s">
        <v>13</v>
      </c>
      <c r="C8" s="51"/>
      <c r="D8" s="52"/>
      <c r="E8" s="52"/>
      <c r="F8" s="52"/>
      <c r="G8" s="52"/>
      <c r="H8" s="52"/>
      <c r="I8" s="53"/>
    </row>
    <row r="9" spans="1:9" x14ac:dyDescent="0.2">
      <c r="A9" s="17" t="s">
        <v>53</v>
      </c>
      <c r="B9" s="18" t="s">
        <v>14</v>
      </c>
      <c r="C9" s="19">
        <v>31</v>
      </c>
      <c r="D9" s="20" t="s">
        <v>112</v>
      </c>
      <c r="E9" s="20" t="s">
        <v>115</v>
      </c>
      <c r="F9" s="19">
        <v>15</v>
      </c>
      <c r="G9" s="20" t="s">
        <v>116</v>
      </c>
      <c r="H9" s="19">
        <v>16</v>
      </c>
      <c r="I9" s="18"/>
    </row>
    <row r="10" spans="1:9" x14ac:dyDescent="0.2">
      <c r="A10" s="17" t="s">
        <v>54</v>
      </c>
      <c r="B10" s="18" t="s">
        <v>16</v>
      </c>
      <c r="C10" s="21">
        <f>F10+H10</f>
        <v>1085</v>
      </c>
      <c r="D10" s="20" t="s">
        <v>113</v>
      </c>
      <c r="E10" s="20" t="s">
        <v>115</v>
      </c>
      <c r="F10" s="19">
        <f>F9*35</f>
        <v>525</v>
      </c>
      <c r="G10" s="20" t="s">
        <v>116</v>
      </c>
      <c r="H10" s="19">
        <f>H9*35</f>
        <v>560</v>
      </c>
      <c r="I10" s="18"/>
    </row>
    <row r="11" spans="1:9" x14ac:dyDescent="0.2">
      <c r="A11" s="7" t="s">
        <v>2</v>
      </c>
      <c r="B11" s="16" t="s">
        <v>18</v>
      </c>
      <c r="C11" s="54">
        <v>60000</v>
      </c>
      <c r="D11" s="55"/>
      <c r="E11" s="55"/>
      <c r="F11" s="55"/>
      <c r="G11" s="55"/>
      <c r="H11" s="55"/>
      <c r="I11" s="56"/>
    </row>
    <row r="12" spans="1:9" x14ac:dyDescent="0.2">
      <c r="A12" s="17" t="s">
        <v>55</v>
      </c>
      <c r="B12" s="18" t="s">
        <v>79</v>
      </c>
      <c r="C12" s="51"/>
      <c r="D12" s="52"/>
      <c r="E12" s="52"/>
      <c r="F12" s="52"/>
      <c r="G12" s="52"/>
      <c r="H12" s="52"/>
      <c r="I12" s="53"/>
    </row>
    <row r="13" spans="1:9" x14ac:dyDescent="0.2">
      <c r="A13" s="17" t="s">
        <v>56</v>
      </c>
      <c r="B13" s="18" t="s">
        <v>80</v>
      </c>
      <c r="C13" s="51"/>
      <c r="D13" s="52"/>
      <c r="E13" s="52"/>
      <c r="F13" s="52"/>
      <c r="G13" s="52"/>
      <c r="H13" s="52"/>
      <c r="I13" s="53"/>
    </row>
    <row r="14" spans="1:9" x14ac:dyDescent="0.2">
      <c r="A14" s="17" t="s">
        <v>57</v>
      </c>
      <c r="B14" s="18" t="s">
        <v>81</v>
      </c>
      <c r="C14" s="51" t="s">
        <v>168</v>
      </c>
      <c r="D14" s="52"/>
      <c r="E14" s="52"/>
      <c r="F14" s="52"/>
      <c r="G14" s="52"/>
      <c r="H14" s="52"/>
      <c r="I14" s="53"/>
    </row>
    <row r="15" spans="1:9" x14ac:dyDescent="0.2">
      <c r="A15" s="7" t="s">
        <v>46</v>
      </c>
      <c r="B15" s="16" t="s">
        <v>82</v>
      </c>
      <c r="C15" s="51" t="s">
        <v>166</v>
      </c>
      <c r="D15" s="52"/>
      <c r="E15" s="52"/>
      <c r="F15" s="52"/>
      <c r="G15" s="52"/>
      <c r="H15" s="52"/>
      <c r="I15" s="53"/>
    </row>
    <row r="16" spans="1:9" x14ac:dyDescent="0.2">
      <c r="A16" s="7" t="s">
        <v>58</v>
      </c>
      <c r="B16" s="16" t="s">
        <v>41</v>
      </c>
      <c r="C16" s="51">
        <v>2027</v>
      </c>
      <c r="D16" s="52"/>
      <c r="E16" s="52"/>
      <c r="F16" s="52"/>
      <c r="G16" s="52"/>
      <c r="H16" s="52"/>
      <c r="I16" s="53"/>
    </row>
    <row r="17" spans="1:9" x14ac:dyDescent="0.2">
      <c r="A17" s="7" t="s">
        <v>59</v>
      </c>
      <c r="B17" s="16" t="s">
        <v>83</v>
      </c>
      <c r="C17" s="51"/>
      <c r="D17" s="52"/>
      <c r="E17" s="52"/>
      <c r="F17" s="52"/>
      <c r="G17" s="52"/>
      <c r="H17" s="52"/>
      <c r="I17" s="53"/>
    </row>
    <row r="18" spans="1:9" ht="22.5" customHeight="1" x14ac:dyDescent="0.2">
      <c r="A18" s="34" t="s">
        <v>60</v>
      </c>
      <c r="B18" s="34" t="s">
        <v>84</v>
      </c>
      <c r="C18" s="36" t="s">
        <v>110</v>
      </c>
      <c r="D18" s="37"/>
      <c r="E18" s="36" t="s">
        <v>152</v>
      </c>
      <c r="F18" s="37"/>
      <c r="G18" s="36" t="s">
        <v>117</v>
      </c>
      <c r="H18" s="39"/>
      <c r="I18" s="37"/>
    </row>
    <row r="19" spans="1:9" ht="46.5" customHeight="1" x14ac:dyDescent="0.2">
      <c r="A19" s="35"/>
      <c r="B19" s="35"/>
      <c r="C19" s="7" t="s">
        <v>111</v>
      </c>
      <c r="D19" s="7" t="s">
        <v>114</v>
      </c>
      <c r="E19" s="7" t="s">
        <v>111</v>
      </c>
      <c r="F19" s="7" t="s">
        <v>114</v>
      </c>
      <c r="G19" s="7" t="s">
        <v>27</v>
      </c>
      <c r="H19" s="7" t="s">
        <v>44</v>
      </c>
      <c r="I19" s="7" t="s">
        <v>49</v>
      </c>
    </row>
    <row r="20" spans="1:9" s="28" customFormat="1" x14ac:dyDescent="0.2">
      <c r="A20" s="7" t="s">
        <v>7</v>
      </c>
      <c r="B20" s="16" t="s">
        <v>85</v>
      </c>
      <c r="C20" s="16"/>
      <c r="D20" s="16"/>
      <c r="E20" s="16"/>
      <c r="F20" s="16"/>
      <c r="G20" s="26">
        <f>SUM(G21:G22)</f>
        <v>51467.5</v>
      </c>
      <c r="H20" s="27">
        <f>G20*70%</f>
        <v>36027.25</v>
      </c>
      <c r="I20" s="27">
        <f>G20-H20</f>
        <v>15440.25</v>
      </c>
    </row>
    <row r="21" spans="1:9" x14ac:dyDescent="0.2">
      <c r="A21" s="17" t="s">
        <v>61</v>
      </c>
      <c r="B21" s="18" t="s">
        <v>86</v>
      </c>
      <c r="C21" s="22"/>
      <c r="D21" s="18"/>
      <c r="E21" s="21">
        <v>31</v>
      </c>
      <c r="F21" s="21">
        <v>3720</v>
      </c>
      <c r="G21" s="25">
        <f>F21*8.5</f>
        <v>31620</v>
      </c>
      <c r="H21" s="21">
        <f t="shared" ref="H21:H59" si="0">G21*70%</f>
        <v>22134</v>
      </c>
      <c r="I21" s="21">
        <f t="shared" ref="I21:I59" si="1">G21-H21</f>
        <v>9486</v>
      </c>
    </row>
    <row r="22" spans="1:9" x14ac:dyDescent="0.2">
      <c r="A22" s="17" t="s">
        <v>62</v>
      </c>
      <c r="B22" s="18" t="s">
        <v>87</v>
      </c>
      <c r="C22" s="22"/>
      <c r="D22" s="18"/>
      <c r="E22" s="21">
        <v>14</v>
      </c>
      <c r="F22" s="21">
        <v>2335</v>
      </c>
      <c r="G22" s="25">
        <f>F22*8.5</f>
        <v>19847.5</v>
      </c>
      <c r="H22" s="21">
        <f t="shared" si="0"/>
        <v>13893.25</v>
      </c>
      <c r="I22" s="21">
        <f t="shared" si="1"/>
        <v>5954.25</v>
      </c>
    </row>
    <row r="23" spans="1:9" s="28" customFormat="1" x14ac:dyDescent="0.2">
      <c r="A23" s="7" t="s">
        <v>0</v>
      </c>
      <c r="B23" s="16" t="s">
        <v>88</v>
      </c>
      <c r="C23" s="30"/>
      <c r="D23" s="16"/>
      <c r="E23" s="27"/>
      <c r="F23" s="26">
        <f>SUM(F24:F28)</f>
        <v>413</v>
      </c>
      <c r="G23" s="26">
        <f>SUM(G24:G28)</f>
        <v>3510.5</v>
      </c>
      <c r="H23" s="27">
        <f t="shared" si="0"/>
        <v>2457.35</v>
      </c>
      <c r="I23" s="27">
        <f t="shared" si="1"/>
        <v>1053.1500000000001</v>
      </c>
    </row>
    <row r="24" spans="1:9" x14ac:dyDescent="0.2">
      <c r="A24" s="17" t="s">
        <v>63</v>
      </c>
      <c r="B24" s="18" t="s">
        <v>89</v>
      </c>
      <c r="C24" s="22"/>
      <c r="D24" s="18"/>
      <c r="E24" s="21">
        <v>1</v>
      </c>
      <c r="F24" s="21">
        <v>128</v>
      </c>
      <c r="G24" s="25">
        <f>F24*8.5</f>
        <v>1088</v>
      </c>
      <c r="H24" s="21">
        <f t="shared" si="0"/>
        <v>761.59999999999991</v>
      </c>
      <c r="I24" s="21">
        <f t="shared" si="1"/>
        <v>326.40000000000009</v>
      </c>
    </row>
    <row r="25" spans="1:9" x14ac:dyDescent="0.2">
      <c r="A25" s="17" t="s">
        <v>64</v>
      </c>
      <c r="B25" s="18" t="s">
        <v>90</v>
      </c>
      <c r="C25" s="22"/>
      <c r="D25" s="18"/>
      <c r="E25" s="21">
        <v>1</v>
      </c>
      <c r="F25" s="21">
        <v>70</v>
      </c>
      <c r="G25" s="25">
        <f>F25*8.5</f>
        <v>595</v>
      </c>
      <c r="H25" s="21">
        <f t="shared" si="0"/>
        <v>416.5</v>
      </c>
      <c r="I25" s="21">
        <f t="shared" si="1"/>
        <v>178.5</v>
      </c>
    </row>
    <row r="26" spans="1:9" ht="47.25" x14ac:dyDescent="0.2">
      <c r="A26" s="17" t="s">
        <v>65</v>
      </c>
      <c r="B26" s="18" t="s">
        <v>91</v>
      </c>
      <c r="C26" s="22"/>
      <c r="D26" s="18"/>
      <c r="E26" s="21">
        <v>1</v>
      </c>
      <c r="F26" s="21">
        <v>70</v>
      </c>
      <c r="G26" s="25">
        <f t="shared" ref="G26:G28" si="2">F26*8.5</f>
        <v>595</v>
      </c>
      <c r="H26" s="21">
        <f t="shared" si="0"/>
        <v>416.5</v>
      </c>
      <c r="I26" s="21">
        <f t="shared" si="1"/>
        <v>178.5</v>
      </c>
    </row>
    <row r="27" spans="1:9" x14ac:dyDescent="0.2">
      <c r="A27" s="17" t="s">
        <v>66</v>
      </c>
      <c r="B27" s="18" t="s">
        <v>92</v>
      </c>
      <c r="C27" s="22"/>
      <c r="D27" s="18"/>
      <c r="E27" s="21">
        <v>1</v>
      </c>
      <c r="F27" s="21">
        <v>60</v>
      </c>
      <c r="G27" s="25">
        <f t="shared" si="2"/>
        <v>510</v>
      </c>
      <c r="H27" s="21">
        <f t="shared" si="0"/>
        <v>357</v>
      </c>
      <c r="I27" s="21">
        <f t="shared" si="1"/>
        <v>153</v>
      </c>
    </row>
    <row r="28" spans="1:9" x14ac:dyDescent="0.2">
      <c r="A28" s="17" t="s">
        <v>67</v>
      </c>
      <c r="B28" s="18" t="s">
        <v>93</v>
      </c>
      <c r="C28" s="22"/>
      <c r="D28" s="18"/>
      <c r="E28" s="21">
        <v>1</v>
      </c>
      <c r="F28" s="21">
        <v>85</v>
      </c>
      <c r="G28" s="25">
        <f t="shared" si="2"/>
        <v>722.5</v>
      </c>
      <c r="H28" s="21">
        <f t="shared" si="0"/>
        <v>505.74999999999994</v>
      </c>
      <c r="I28" s="21">
        <f t="shared" si="1"/>
        <v>216.75000000000006</v>
      </c>
    </row>
    <row r="29" spans="1:9" s="28" customFormat="1" x14ac:dyDescent="0.2">
      <c r="A29" s="7" t="s">
        <v>1</v>
      </c>
      <c r="B29" s="16" t="s">
        <v>94</v>
      </c>
      <c r="C29" s="30"/>
      <c r="D29" s="16"/>
      <c r="E29" s="27"/>
      <c r="F29" s="26">
        <f>SUM(F30:F38)</f>
        <v>2786.9399999999996</v>
      </c>
      <c r="G29" s="26">
        <f>SUM(G30:G38)</f>
        <v>22295.519999999997</v>
      </c>
      <c r="H29" s="27">
        <f t="shared" si="0"/>
        <v>15606.863999999996</v>
      </c>
      <c r="I29" s="27">
        <f t="shared" si="1"/>
        <v>6688.6560000000009</v>
      </c>
    </row>
    <row r="30" spans="1:9" x14ac:dyDescent="0.2">
      <c r="A30" s="17" t="s">
        <v>53</v>
      </c>
      <c r="B30" s="18" t="s">
        <v>95</v>
      </c>
      <c r="C30" s="22"/>
      <c r="D30" s="18"/>
      <c r="E30" s="21">
        <v>1</v>
      </c>
      <c r="F30" s="21">
        <v>170</v>
      </c>
      <c r="G30" s="25">
        <f t="shared" ref="G30:G57" si="3">F30*8</f>
        <v>1360</v>
      </c>
      <c r="H30" s="21">
        <f t="shared" si="0"/>
        <v>951.99999999999989</v>
      </c>
      <c r="I30" s="21">
        <f t="shared" si="1"/>
        <v>408.00000000000011</v>
      </c>
    </row>
    <row r="31" spans="1:9" x14ac:dyDescent="0.2">
      <c r="A31" s="17" t="s">
        <v>54</v>
      </c>
      <c r="B31" s="18" t="s">
        <v>96</v>
      </c>
      <c r="C31" s="22"/>
      <c r="D31" s="18"/>
      <c r="E31" s="21">
        <v>5</v>
      </c>
      <c r="F31" s="21">
        <f>4.2*(7.5+2.8)*E31</f>
        <v>216.3</v>
      </c>
      <c r="G31" s="25">
        <f t="shared" si="3"/>
        <v>1730.4</v>
      </c>
      <c r="H31" s="21">
        <f t="shared" si="0"/>
        <v>1211.28</v>
      </c>
      <c r="I31" s="21">
        <f t="shared" si="1"/>
        <v>519.12000000000012</v>
      </c>
    </row>
    <row r="32" spans="1:9" x14ac:dyDescent="0.2">
      <c r="A32" s="17" t="s">
        <v>68</v>
      </c>
      <c r="B32" s="18" t="s">
        <v>97</v>
      </c>
      <c r="C32" s="22"/>
      <c r="D32" s="18"/>
      <c r="E32" s="21">
        <v>1</v>
      </c>
      <c r="F32" s="21">
        <f>4.2*(7.5+2.8)</f>
        <v>43.260000000000005</v>
      </c>
      <c r="G32" s="25">
        <f t="shared" si="3"/>
        <v>346.08000000000004</v>
      </c>
      <c r="H32" s="21">
        <f t="shared" si="0"/>
        <v>242.256</v>
      </c>
      <c r="I32" s="21">
        <f t="shared" si="1"/>
        <v>103.82400000000004</v>
      </c>
    </row>
    <row r="33" spans="1:9" x14ac:dyDescent="0.2">
      <c r="A33" s="17" t="s">
        <v>69</v>
      </c>
      <c r="B33" s="18" t="s">
        <v>98</v>
      </c>
      <c r="C33" s="22"/>
      <c r="D33" s="18"/>
      <c r="E33" s="21">
        <v>2</v>
      </c>
      <c r="F33" s="21">
        <v>60</v>
      </c>
      <c r="G33" s="25">
        <f t="shared" si="3"/>
        <v>480</v>
      </c>
      <c r="H33" s="21">
        <f t="shared" si="0"/>
        <v>336</v>
      </c>
      <c r="I33" s="21">
        <f t="shared" si="1"/>
        <v>144</v>
      </c>
    </row>
    <row r="34" spans="1:9" x14ac:dyDescent="0.2">
      <c r="A34" s="17" t="s">
        <v>70</v>
      </c>
      <c r="B34" s="18" t="s">
        <v>99</v>
      </c>
      <c r="C34" s="22"/>
      <c r="D34" s="18"/>
      <c r="E34" s="21">
        <v>1</v>
      </c>
      <c r="F34" s="21">
        <v>600</v>
      </c>
      <c r="G34" s="25">
        <f t="shared" si="3"/>
        <v>4800</v>
      </c>
      <c r="H34" s="21">
        <f t="shared" si="0"/>
        <v>3360</v>
      </c>
      <c r="I34" s="21">
        <f t="shared" si="1"/>
        <v>1440</v>
      </c>
    </row>
    <row r="35" spans="1:9" x14ac:dyDescent="0.2">
      <c r="A35" s="17" t="s">
        <v>71</v>
      </c>
      <c r="B35" s="18" t="s">
        <v>100</v>
      </c>
      <c r="C35" s="22"/>
      <c r="D35" s="18"/>
      <c r="E35" s="21">
        <v>2</v>
      </c>
      <c r="F35" s="21">
        <v>300</v>
      </c>
      <c r="G35" s="25">
        <f t="shared" si="3"/>
        <v>2400</v>
      </c>
      <c r="H35" s="21">
        <f t="shared" si="0"/>
        <v>1680</v>
      </c>
      <c r="I35" s="21">
        <f t="shared" si="1"/>
        <v>720</v>
      </c>
    </row>
    <row r="36" spans="1:9" x14ac:dyDescent="0.2">
      <c r="A36" s="17" t="s">
        <v>72</v>
      </c>
      <c r="B36" s="18" t="s">
        <v>101</v>
      </c>
      <c r="C36" s="22"/>
      <c r="D36" s="18"/>
      <c r="E36" s="21">
        <v>5</v>
      </c>
      <c r="F36" s="21">
        <f>44.6*E36*1.2</f>
        <v>267.59999999999997</v>
      </c>
      <c r="G36" s="25">
        <f t="shared" si="3"/>
        <v>2140.7999999999997</v>
      </c>
      <c r="H36" s="21">
        <f t="shared" si="0"/>
        <v>1498.5599999999997</v>
      </c>
      <c r="I36" s="21">
        <f t="shared" si="1"/>
        <v>642.24</v>
      </c>
    </row>
    <row r="37" spans="1:9" x14ac:dyDescent="0.2">
      <c r="A37" s="7" t="s">
        <v>73</v>
      </c>
      <c r="B37" s="18" t="s">
        <v>102</v>
      </c>
      <c r="C37" s="22"/>
      <c r="D37" s="18"/>
      <c r="E37" s="21">
        <v>3</v>
      </c>
      <c r="F37" s="21">
        <f>F32*E37</f>
        <v>129.78000000000003</v>
      </c>
      <c r="G37" s="25">
        <f t="shared" si="3"/>
        <v>1038.2400000000002</v>
      </c>
      <c r="H37" s="21">
        <f t="shared" si="0"/>
        <v>726.76800000000014</v>
      </c>
      <c r="I37" s="21">
        <f t="shared" si="1"/>
        <v>311.47200000000009</v>
      </c>
    </row>
    <row r="38" spans="1:9" x14ac:dyDescent="0.2">
      <c r="A38" s="17" t="s">
        <v>74</v>
      </c>
      <c r="B38" s="18" t="s">
        <v>103</v>
      </c>
      <c r="C38" s="22"/>
      <c r="D38" s="18"/>
      <c r="E38" s="21">
        <v>1</v>
      </c>
      <c r="F38" s="21">
        <v>1000</v>
      </c>
      <c r="G38" s="25">
        <f t="shared" si="3"/>
        <v>8000</v>
      </c>
      <c r="H38" s="21">
        <f t="shared" si="0"/>
        <v>5600</v>
      </c>
      <c r="I38" s="21">
        <f t="shared" si="1"/>
        <v>2400</v>
      </c>
    </row>
    <row r="39" spans="1:9" s="28" customFormat="1" x14ac:dyDescent="0.2">
      <c r="A39" s="7" t="s">
        <v>2</v>
      </c>
      <c r="B39" s="16" t="s">
        <v>153</v>
      </c>
      <c r="C39" s="30"/>
      <c r="D39" s="16"/>
      <c r="E39" s="27"/>
      <c r="F39" s="26">
        <f>SUM(F40:F42)</f>
        <v>14848</v>
      </c>
      <c r="G39" s="26">
        <f>SUM(G40:G42)</f>
        <v>18884</v>
      </c>
      <c r="H39" s="27">
        <f t="shared" si="0"/>
        <v>13218.8</v>
      </c>
      <c r="I39" s="27">
        <f t="shared" si="1"/>
        <v>5665.2000000000007</v>
      </c>
    </row>
    <row r="40" spans="1:9" x14ac:dyDescent="0.2">
      <c r="A40" s="17" t="s">
        <v>55</v>
      </c>
      <c r="B40" s="18" t="s">
        <v>104</v>
      </c>
      <c r="C40" s="22"/>
      <c r="D40" s="18"/>
      <c r="E40" s="21">
        <v>1</v>
      </c>
      <c r="F40" s="21">
        <v>6000</v>
      </c>
      <c r="G40" s="25">
        <f>F40*0.6</f>
        <v>3600</v>
      </c>
      <c r="H40" s="21">
        <f t="shared" si="0"/>
        <v>2520</v>
      </c>
      <c r="I40" s="21">
        <f t="shared" si="1"/>
        <v>1080</v>
      </c>
    </row>
    <row r="41" spans="1:9" x14ac:dyDescent="0.2">
      <c r="A41" s="17" t="s">
        <v>56</v>
      </c>
      <c r="B41" s="18" t="s">
        <v>105</v>
      </c>
      <c r="C41" s="22"/>
      <c r="D41" s="18"/>
      <c r="E41" s="21">
        <v>2</v>
      </c>
      <c r="F41" s="21">
        <v>7500</v>
      </c>
      <c r="G41" s="25">
        <f>F41*0.6</f>
        <v>4500</v>
      </c>
      <c r="H41" s="21">
        <f t="shared" si="0"/>
        <v>3150</v>
      </c>
      <c r="I41" s="21">
        <f t="shared" si="1"/>
        <v>1350</v>
      </c>
    </row>
    <row r="42" spans="1:9" ht="18.75" x14ac:dyDescent="0.3">
      <c r="A42" s="17" t="s">
        <v>57</v>
      </c>
      <c r="B42" s="18" t="s">
        <v>106</v>
      </c>
      <c r="C42" s="22"/>
      <c r="D42" s="18"/>
      <c r="E42" s="21">
        <v>1</v>
      </c>
      <c r="F42" s="24">
        <v>1348</v>
      </c>
      <c r="G42" s="25">
        <f t="shared" si="3"/>
        <v>10784</v>
      </c>
      <c r="H42" s="21">
        <f t="shared" si="0"/>
        <v>7548.7999999999993</v>
      </c>
      <c r="I42" s="21">
        <f t="shared" si="1"/>
        <v>3235.2000000000007</v>
      </c>
    </row>
    <row r="43" spans="1:9" s="28" customFormat="1" x14ac:dyDescent="0.2">
      <c r="A43" s="7" t="s">
        <v>46</v>
      </c>
      <c r="B43" s="16" t="s">
        <v>107</v>
      </c>
      <c r="C43" s="30"/>
      <c r="D43" s="16"/>
      <c r="E43" s="27"/>
      <c r="F43" s="26">
        <f>SUM(F44:F50)</f>
        <v>13199</v>
      </c>
      <c r="G43" s="26">
        <f>SUM(G44:G50)</f>
        <v>111202</v>
      </c>
      <c r="H43" s="27">
        <f t="shared" si="0"/>
        <v>77841.399999999994</v>
      </c>
      <c r="I43" s="27">
        <f t="shared" si="1"/>
        <v>33360.600000000006</v>
      </c>
    </row>
    <row r="44" spans="1:9" x14ac:dyDescent="0.2">
      <c r="A44" s="17" t="s">
        <v>75</v>
      </c>
      <c r="B44" s="18" t="s">
        <v>108</v>
      </c>
      <c r="C44" s="22"/>
      <c r="D44" s="18"/>
      <c r="E44" s="21">
        <v>1</v>
      </c>
      <c r="F44" s="21">
        <v>200</v>
      </c>
      <c r="G44" s="25">
        <f t="shared" si="3"/>
        <v>1600</v>
      </c>
      <c r="H44" s="21">
        <f t="shared" si="0"/>
        <v>1120</v>
      </c>
      <c r="I44" s="21">
        <f t="shared" si="1"/>
        <v>480</v>
      </c>
    </row>
    <row r="45" spans="1:9" x14ac:dyDescent="0.2">
      <c r="A45" s="17" t="s">
        <v>76</v>
      </c>
      <c r="B45" s="18" t="s">
        <v>109</v>
      </c>
      <c r="C45" s="22"/>
      <c r="D45" s="18"/>
      <c r="E45" s="21">
        <v>2</v>
      </c>
      <c r="F45" s="21">
        <v>60</v>
      </c>
      <c r="G45" s="25">
        <f t="shared" si="3"/>
        <v>480</v>
      </c>
      <c r="H45" s="21">
        <f t="shared" si="0"/>
        <v>336</v>
      </c>
      <c r="I45" s="21">
        <f t="shared" si="1"/>
        <v>144</v>
      </c>
    </row>
    <row r="46" spans="1:9" x14ac:dyDescent="0.2">
      <c r="A46" s="17" t="s">
        <v>118</v>
      </c>
      <c r="B46" s="18" t="s">
        <v>130</v>
      </c>
      <c r="C46" s="22"/>
      <c r="D46" s="18"/>
      <c r="E46" s="21">
        <v>1</v>
      </c>
      <c r="F46" s="21">
        <f>1055-F45-F44</f>
        <v>795</v>
      </c>
      <c r="G46" s="25">
        <f t="shared" si="3"/>
        <v>6360</v>
      </c>
      <c r="H46" s="21">
        <f t="shared" si="0"/>
        <v>4452</v>
      </c>
      <c r="I46" s="21">
        <f t="shared" si="1"/>
        <v>1908</v>
      </c>
    </row>
    <row r="47" spans="1:9" x14ac:dyDescent="0.2">
      <c r="A47" s="17" t="s">
        <v>119</v>
      </c>
      <c r="B47" s="18" t="s">
        <v>131</v>
      </c>
      <c r="C47" s="22"/>
      <c r="D47" s="18"/>
      <c r="E47" s="21">
        <v>4</v>
      </c>
      <c r="F47" s="21">
        <f>'[1]Sheet1 (2)'!$D$12*2</f>
        <v>11220</v>
      </c>
      <c r="G47" s="25">
        <f>F47*8.5</f>
        <v>95370</v>
      </c>
      <c r="H47" s="21">
        <f t="shared" si="0"/>
        <v>66759</v>
      </c>
      <c r="I47" s="21">
        <f t="shared" si="1"/>
        <v>28611</v>
      </c>
    </row>
    <row r="48" spans="1:9" x14ac:dyDescent="0.2">
      <c r="A48" s="17" t="s">
        <v>120</v>
      </c>
      <c r="B48" s="18" t="s">
        <v>132</v>
      </c>
      <c r="C48" s="22"/>
      <c r="D48" s="18"/>
      <c r="E48" s="21">
        <v>4</v>
      </c>
      <c r="F48" s="21">
        <f>E48*53</f>
        <v>212</v>
      </c>
      <c r="G48" s="25">
        <f t="shared" si="3"/>
        <v>1696</v>
      </c>
      <c r="H48" s="21">
        <f t="shared" si="0"/>
        <v>1187.1999999999998</v>
      </c>
      <c r="I48" s="21">
        <f t="shared" si="1"/>
        <v>508.80000000000018</v>
      </c>
    </row>
    <row r="49" spans="1:9" x14ac:dyDescent="0.2">
      <c r="A49" s="17" t="s">
        <v>121</v>
      </c>
      <c r="B49" s="18" t="s">
        <v>133</v>
      </c>
      <c r="C49" s="22"/>
      <c r="D49" s="18"/>
      <c r="E49" s="21">
        <v>1</v>
      </c>
      <c r="F49" s="21">
        <v>212</v>
      </c>
      <c r="G49" s="25">
        <f t="shared" si="3"/>
        <v>1696</v>
      </c>
      <c r="H49" s="21">
        <f t="shared" si="0"/>
        <v>1187.1999999999998</v>
      </c>
      <c r="I49" s="21">
        <f t="shared" si="1"/>
        <v>508.80000000000018</v>
      </c>
    </row>
    <row r="50" spans="1:9" x14ac:dyDescent="0.2">
      <c r="A50" s="17" t="s">
        <v>122</v>
      </c>
      <c r="B50" s="18" t="s">
        <v>134</v>
      </c>
      <c r="C50" s="22"/>
      <c r="D50" s="18"/>
      <c r="E50" s="21">
        <v>1</v>
      </c>
      <c r="F50" s="21">
        <v>500</v>
      </c>
      <c r="G50" s="25">
        <f t="shared" si="3"/>
        <v>4000</v>
      </c>
      <c r="H50" s="21">
        <f t="shared" si="0"/>
        <v>2800</v>
      </c>
      <c r="I50" s="21">
        <f t="shared" si="1"/>
        <v>1200</v>
      </c>
    </row>
    <row r="51" spans="1:9" s="28" customFormat="1" x14ac:dyDescent="0.2">
      <c r="A51" s="7" t="s">
        <v>58</v>
      </c>
      <c r="B51" s="16" t="s">
        <v>135</v>
      </c>
      <c r="C51" s="30"/>
      <c r="D51" s="16"/>
      <c r="E51" s="27"/>
      <c r="F51" s="26">
        <f>SUM(F52:F56)</f>
        <v>0</v>
      </c>
      <c r="G51" s="26">
        <f>SUM(G52:G56)</f>
        <v>11600</v>
      </c>
      <c r="H51" s="27">
        <f t="shared" si="0"/>
        <v>8119.9999999999991</v>
      </c>
      <c r="I51" s="27">
        <f t="shared" si="1"/>
        <v>3480.0000000000009</v>
      </c>
    </row>
    <row r="52" spans="1:9" x14ac:dyDescent="0.2">
      <c r="A52" s="17" t="s">
        <v>123</v>
      </c>
      <c r="B52" s="18" t="s">
        <v>136</v>
      </c>
      <c r="C52" s="22"/>
      <c r="D52" s="18"/>
      <c r="E52" s="21">
        <v>1</v>
      </c>
      <c r="F52" s="21"/>
      <c r="G52" s="25">
        <v>2000</v>
      </c>
      <c r="H52" s="21">
        <f t="shared" si="0"/>
        <v>1400</v>
      </c>
      <c r="I52" s="21">
        <f t="shared" si="1"/>
        <v>600</v>
      </c>
    </row>
    <row r="53" spans="1:9" x14ac:dyDescent="0.2">
      <c r="A53" s="17" t="s">
        <v>124</v>
      </c>
      <c r="B53" s="18" t="s">
        <v>137</v>
      </c>
      <c r="C53" s="22"/>
      <c r="D53" s="18"/>
      <c r="E53" s="21">
        <v>1</v>
      </c>
      <c r="F53" s="21"/>
      <c r="G53" s="25">
        <v>2000</v>
      </c>
      <c r="H53" s="21">
        <f t="shared" si="0"/>
        <v>1400</v>
      </c>
      <c r="I53" s="21">
        <f t="shared" si="1"/>
        <v>600</v>
      </c>
    </row>
    <row r="54" spans="1:9" x14ac:dyDescent="0.2">
      <c r="A54" s="17" t="s">
        <v>125</v>
      </c>
      <c r="B54" s="18" t="s">
        <v>138</v>
      </c>
      <c r="C54" s="22"/>
      <c r="D54" s="18"/>
      <c r="E54" s="21">
        <v>1</v>
      </c>
      <c r="F54" s="21"/>
      <c r="G54" s="25">
        <v>5600</v>
      </c>
      <c r="H54" s="21">
        <f t="shared" si="0"/>
        <v>3919.9999999999995</v>
      </c>
      <c r="I54" s="21">
        <f t="shared" si="1"/>
        <v>1680.0000000000005</v>
      </c>
    </row>
    <row r="55" spans="1:9" x14ac:dyDescent="0.2">
      <c r="A55" s="17" t="s">
        <v>126</v>
      </c>
      <c r="B55" s="18" t="s">
        <v>139</v>
      </c>
      <c r="C55" s="22"/>
      <c r="D55" s="18"/>
      <c r="E55" s="21">
        <v>1</v>
      </c>
      <c r="F55" s="21"/>
      <c r="G55" s="25">
        <v>1000</v>
      </c>
      <c r="H55" s="21">
        <f t="shared" si="0"/>
        <v>700</v>
      </c>
      <c r="I55" s="21">
        <f t="shared" si="1"/>
        <v>300</v>
      </c>
    </row>
    <row r="56" spans="1:9" x14ac:dyDescent="0.2">
      <c r="A56" s="17" t="s">
        <v>127</v>
      </c>
      <c r="B56" s="18" t="s">
        <v>140</v>
      </c>
      <c r="C56" s="22"/>
      <c r="D56" s="18"/>
      <c r="E56" s="21">
        <v>1</v>
      </c>
      <c r="F56" s="21"/>
      <c r="G56" s="25">
        <v>1000</v>
      </c>
      <c r="H56" s="21">
        <f t="shared" si="0"/>
        <v>700</v>
      </c>
      <c r="I56" s="21">
        <f t="shared" si="1"/>
        <v>300</v>
      </c>
    </row>
    <row r="57" spans="1:9" s="28" customFormat="1" x14ac:dyDescent="0.2">
      <c r="A57" s="7" t="s">
        <v>59</v>
      </c>
      <c r="B57" s="16" t="s">
        <v>141</v>
      </c>
      <c r="C57" s="30"/>
      <c r="D57" s="16"/>
      <c r="E57" s="27">
        <v>1</v>
      </c>
      <c r="F57" s="27">
        <v>2100</v>
      </c>
      <c r="G57" s="26">
        <f t="shared" si="3"/>
        <v>16800</v>
      </c>
      <c r="H57" s="27">
        <f t="shared" si="0"/>
        <v>11760</v>
      </c>
      <c r="I57" s="27">
        <f t="shared" si="1"/>
        <v>5040</v>
      </c>
    </row>
    <row r="58" spans="1:9" s="28" customFormat="1" x14ac:dyDescent="0.2">
      <c r="A58" s="7" t="s">
        <v>128</v>
      </c>
      <c r="B58" s="16" t="s">
        <v>142</v>
      </c>
      <c r="C58" s="30"/>
      <c r="D58" s="16"/>
      <c r="E58" s="27">
        <v>1</v>
      </c>
      <c r="F58" s="27"/>
      <c r="G58" s="26">
        <f>290000-265860-5000</f>
        <v>19140</v>
      </c>
      <c r="H58" s="27">
        <f t="shared" si="0"/>
        <v>13398</v>
      </c>
      <c r="I58" s="27">
        <f t="shared" si="1"/>
        <v>5742</v>
      </c>
    </row>
    <row r="59" spans="1:9" s="28" customFormat="1" ht="21.75" customHeight="1" x14ac:dyDescent="0.2">
      <c r="A59" s="7"/>
      <c r="B59" s="16" t="s">
        <v>171</v>
      </c>
      <c r="C59" s="16"/>
      <c r="D59" s="16"/>
      <c r="E59" s="16"/>
      <c r="F59" s="16"/>
      <c r="G59" s="26">
        <f>G58+G57+G51+G43+G39+G29+G23+G20</f>
        <v>254899.52</v>
      </c>
      <c r="H59" s="27">
        <f t="shared" si="0"/>
        <v>178429.66399999999</v>
      </c>
      <c r="I59" s="27">
        <f t="shared" si="1"/>
        <v>76469.856</v>
      </c>
    </row>
    <row r="60" spans="1:9" x14ac:dyDescent="0.2">
      <c r="A60" s="49" t="s">
        <v>129</v>
      </c>
      <c r="B60" s="50" t="s">
        <v>143</v>
      </c>
      <c r="C60" s="49" t="s">
        <v>150</v>
      </c>
      <c r="D60" s="49"/>
      <c r="E60" s="49" t="s">
        <v>151</v>
      </c>
      <c r="F60" s="49"/>
      <c r="G60" s="49" t="s">
        <v>117</v>
      </c>
      <c r="H60" s="49"/>
      <c r="I60" s="49"/>
    </row>
    <row r="61" spans="1:9" ht="31.5" x14ac:dyDescent="0.2">
      <c r="A61" s="49"/>
      <c r="B61" s="50"/>
      <c r="C61" s="49"/>
      <c r="D61" s="49"/>
      <c r="E61" s="49"/>
      <c r="F61" s="49"/>
      <c r="G61" s="7" t="s">
        <v>27</v>
      </c>
      <c r="H61" s="8" t="s">
        <v>44</v>
      </c>
      <c r="I61" s="7" t="s">
        <v>49</v>
      </c>
    </row>
    <row r="62" spans="1:9" s="28" customFormat="1" x14ac:dyDescent="0.2">
      <c r="A62" s="7" t="s">
        <v>7</v>
      </c>
      <c r="B62" s="16" t="s">
        <v>144</v>
      </c>
      <c r="C62" s="27">
        <v>0</v>
      </c>
      <c r="D62" s="27"/>
      <c r="E62" s="27">
        <v>1</v>
      </c>
      <c r="F62" s="27"/>
      <c r="G62" s="27">
        <f>H62+I62</f>
        <v>8000</v>
      </c>
      <c r="H62" s="16"/>
      <c r="I62" s="27">
        <v>8000</v>
      </c>
    </row>
    <row r="63" spans="1:9" s="28" customFormat="1" x14ac:dyDescent="0.2">
      <c r="A63" s="7" t="s">
        <v>0</v>
      </c>
      <c r="B63" s="16" t="s">
        <v>145</v>
      </c>
      <c r="C63" s="27">
        <v>0</v>
      </c>
      <c r="D63" s="27"/>
      <c r="E63" s="27"/>
      <c r="F63" s="27"/>
      <c r="G63" s="27">
        <f>SUM(G64:G66)</f>
        <v>8400</v>
      </c>
      <c r="H63" s="27">
        <f t="shared" ref="H63:I63" si="4">SUM(H64:H66)</f>
        <v>0</v>
      </c>
      <c r="I63" s="27">
        <f t="shared" si="4"/>
        <v>8400</v>
      </c>
    </row>
    <row r="64" spans="1:9" x14ac:dyDescent="0.2">
      <c r="A64" s="17" t="s">
        <v>63</v>
      </c>
      <c r="B64" s="18" t="s">
        <v>108</v>
      </c>
      <c r="C64" s="21">
        <v>0</v>
      </c>
      <c r="D64" s="21"/>
      <c r="E64" s="21">
        <v>1</v>
      </c>
      <c r="F64" s="21"/>
      <c r="G64" s="21">
        <f t="shared" ref="G64:G69" si="5">H64+I64</f>
        <v>3500</v>
      </c>
      <c r="H64" s="18"/>
      <c r="I64" s="21">
        <v>3500</v>
      </c>
    </row>
    <row r="65" spans="1:9" x14ac:dyDescent="0.2">
      <c r="A65" s="17" t="s">
        <v>64</v>
      </c>
      <c r="B65" s="18" t="s">
        <v>130</v>
      </c>
      <c r="C65" s="21">
        <v>0</v>
      </c>
      <c r="D65" s="21"/>
      <c r="E65" s="21">
        <v>1</v>
      </c>
      <c r="F65" s="21"/>
      <c r="G65" s="21">
        <f t="shared" si="5"/>
        <v>1500</v>
      </c>
      <c r="H65" s="18"/>
      <c r="I65" s="21">
        <f>150*10</f>
        <v>1500</v>
      </c>
    </row>
    <row r="66" spans="1:9" x14ac:dyDescent="0.2">
      <c r="A66" s="17" t="s">
        <v>65</v>
      </c>
      <c r="B66" s="18" t="s">
        <v>146</v>
      </c>
      <c r="C66" s="21">
        <v>0</v>
      </c>
      <c r="D66" s="21"/>
      <c r="E66" s="21">
        <v>136</v>
      </c>
      <c r="F66" s="21"/>
      <c r="G66" s="21">
        <f t="shared" si="5"/>
        <v>3400</v>
      </c>
      <c r="H66" s="18"/>
      <c r="I66" s="21">
        <f>E66*25</f>
        <v>3400</v>
      </c>
    </row>
    <row r="67" spans="1:9" s="28" customFormat="1" x14ac:dyDescent="0.2">
      <c r="A67" s="7" t="s">
        <v>1</v>
      </c>
      <c r="B67" s="16" t="s">
        <v>147</v>
      </c>
      <c r="C67" s="27">
        <v>0</v>
      </c>
      <c r="D67" s="27"/>
      <c r="E67" s="27">
        <v>2</v>
      </c>
      <c r="F67" s="27"/>
      <c r="G67" s="27">
        <f t="shared" si="5"/>
        <v>2000</v>
      </c>
      <c r="H67" s="16"/>
      <c r="I67" s="27">
        <v>2000</v>
      </c>
    </row>
    <row r="68" spans="1:9" s="28" customFormat="1" x14ac:dyDescent="0.2">
      <c r="A68" s="7" t="s">
        <v>2</v>
      </c>
      <c r="B68" s="16" t="s">
        <v>148</v>
      </c>
      <c r="C68" s="27">
        <v>0</v>
      </c>
      <c r="D68" s="27"/>
      <c r="E68" s="27">
        <f>31*36</f>
        <v>1116</v>
      </c>
      <c r="F68" s="27"/>
      <c r="G68" s="27">
        <f t="shared" si="5"/>
        <v>3000</v>
      </c>
      <c r="H68" s="16"/>
      <c r="I68" s="27">
        <v>3000</v>
      </c>
    </row>
    <row r="69" spans="1:9" s="28" customFormat="1" x14ac:dyDescent="0.2">
      <c r="A69" s="7" t="s">
        <v>46</v>
      </c>
      <c r="B69" s="16" t="s">
        <v>149</v>
      </c>
      <c r="C69" s="27">
        <v>0</v>
      </c>
      <c r="D69" s="27"/>
      <c r="E69" s="27">
        <v>1</v>
      </c>
      <c r="F69" s="27"/>
      <c r="G69" s="27">
        <f t="shared" si="5"/>
        <v>8700</v>
      </c>
      <c r="H69" s="16"/>
      <c r="I69" s="27">
        <v>8700</v>
      </c>
    </row>
    <row r="70" spans="1:9" s="28" customFormat="1" x14ac:dyDescent="0.2">
      <c r="A70" s="29"/>
      <c r="B70" s="30" t="s">
        <v>172</v>
      </c>
      <c r="C70" s="30"/>
      <c r="D70" s="30"/>
      <c r="E70" s="30"/>
      <c r="F70" s="30"/>
      <c r="G70" s="31">
        <f>G69+G68+G67+G63+G62</f>
        <v>30100</v>
      </c>
      <c r="H70" s="31">
        <f t="shared" ref="H70:I70" si="6">H69+H68+H67+H63+H62</f>
        <v>0</v>
      </c>
      <c r="I70" s="31">
        <f t="shared" si="6"/>
        <v>30100</v>
      </c>
    </row>
    <row r="71" spans="1:9" s="28" customFormat="1" x14ac:dyDescent="0.2">
      <c r="A71" s="29"/>
      <c r="B71" s="30" t="s">
        <v>173</v>
      </c>
      <c r="C71" s="30"/>
      <c r="D71" s="30"/>
      <c r="E71" s="30"/>
      <c r="F71" s="31"/>
      <c r="G71" s="31">
        <f t="shared" ref="G71:H71" si="7">G70+G59</f>
        <v>284999.52</v>
      </c>
      <c r="H71" s="31">
        <f t="shared" si="7"/>
        <v>178429.66399999999</v>
      </c>
      <c r="I71" s="31">
        <f>I70+I59</f>
        <v>106569.856</v>
      </c>
    </row>
  </sheetData>
  <mergeCells count="24">
    <mergeCell ref="C15:I15"/>
    <mergeCell ref="A1:I1"/>
    <mergeCell ref="A2:I2"/>
    <mergeCell ref="A3:I3"/>
    <mergeCell ref="C5:I5"/>
    <mergeCell ref="C6:I6"/>
    <mergeCell ref="C7:I7"/>
    <mergeCell ref="C8:I8"/>
    <mergeCell ref="C11:I11"/>
    <mergeCell ref="C12:I12"/>
    <mergeCell ref="C13:I13"/>
    <mergeCell ref="C14:I14"/>
    <mergeCell ref="C16:I16"/>
    <mergeCell ref="C17:I17"/>
    <mergeCell ref="A18:A19"/>
    <mergeCell ref="B18:B19"/>
    <mergeCell ref="C18:D18"/>
    <mergeCell ref="E18:F18"/>
    <mergeCell ref="G18:I18"/>
    <mergeCell ref="A60:A61"/>
    <mergeCell ref="B60:B61"/>
    <mergeCell ref="C60:D61"/>
    <mergeCell ref="E60:F61"/>
    <mergeCell ref="G60:I60"/>
  </mergeCells>
  <pageMargins left="0.95" right="0.4" top="0.74803149606299213" bottom="0.74803149606299213" header="0.31496062992125984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3E34-91A8-4DA2-A029-E2310599393A}">
  <sheetPr>
    <pageSetUpPr fitToPage="1"/>
  </sheetPr>
  <dimension ref="A1:I71"/>
  <sheetViews>
    <sheetView workbookViewId="0">
      <selection activeCell="A3" sqref="A3:I3"/>
    </sheetView>
  </sheetViews>
  <sheetFormatPr defaultRowHeight="15.75" x14ac:dyDescent="0.2"/>
  <cols>
    <col min="1" max="1" width="5" style="23" customWidth="1"/>
    <col min="2" max="2" width="33.140625" style="6" customWidth="1"/>
    <col min="3" max="4" width="10.5703125" style="6" customWidth="1"/>
    <col min="5" max="5" width="9.5703125" style="6" customWidth="1"/>
    <col min="6" max="6" width="10.140625" style="6" customWidth="1"/>
    <col min="7" max="7" width="11.85546875" style="6" customWidth="1"/>
    <col min="8" max="8" width="10.85546875" style="6" customWidth="1"/>
    <col min="9" max="9" width="12.85546875" style="6" customWidth="1"/>
    <col min="10" max="10" width="7.42578125" style="6" customWidth="1"/>
    <col min="11" max="11" width="7.140625" style="6" customWidth="1"/>
    <col min="12" max="16" width="7.42578125" style="6" customWidth="1"/>
    <col min="17" max="17" width="8.5703125" style="6" customWidth="1"/>
    <col min="18" max="18" width="6" style="6" customWidth="1"/>
    <col min="19" max="21" width="7.42578125" style="6" customWidth="1"/>
    <col min="22" max="22" width="7.5703125" style="6" customWidth="1"/>
    <col min="23" max="16384" width="9.140625" style="6"/>
  </cols>
  <sheetData>
    <row r="1" spans="1:9" x14ac:dyDescent="0.2">
      <c r="A1" s="46" t="s">
        <v>52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7" t="s">
        <v>181</v>
      </c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8" t="s">
        <v>182</v>
      </c>
      <c r="B3" s="48"/>
      <c r="C3" s="48"/>
      <c r="D3" s="48"/>
      <c r="E3" s="48"/>
      <c r="F3" s="48"/>
      <c r="G3" s="48"/>
      <c r="H3" s="48"/>
      <c r="I3" s="48"/>
    </row>
    <row r="5" spans="1:9" x14ac:dyDescent="0.2">
      <c r="A5" s="7" t="s">
        <v>6</v>
      </c>
      <c r="B5" s="16" t="s">
        <v>77</v>
      </c>
      <c r="C5" s="51"/>
      <c r="D5" s="52"/>
      <c r="E5" s="52"/>
      <c r="F5" s="52"/>
      <c r="G5" s="52"/>
      <c r="H5" s="52"/>
      <c r="I5" s="53"/>
    </row>
    <row r="6" spans="1:9" x14ac:dyDescent="0.2">
      <c r="A6" s="7" t="s">
        <v>7</v>
      </c>
      <c r="B6" s="16" t="s">
        <v>11</v>
      </c>
      <c r="C6" s="51" t="s">
        <v>180</v>
      </c>
      <c r="D6" s="52"/>
      <c r="E6" s="52"/>
      <c r="F6" s="52"/>
      <c r="G6" s="52"/>
      <c r="H6" s="52"/>
      <c r="I6" s="53"/>
    </row>
    <row r="7" spans="1:9" x14ac:dyDescent="0.2">
      <c r="A7" s="7" t="s">
        <v>0</v>
      </c>
      <c r="B7" s="16" t="s">
        <v>78</v>
      </c>
      <c r="C7" s="51" t="s">
        <v>159</v>
      </c>
      <c r="D7" s="52"/>
      <c r="E7" s="52"/>
      <c r="F7" s="52"/>
      <c r="G7" s="52"/>
      <c r="H7" s="52"/>
      <c r="I7" s="53"/>
    </row>
    <row r="8" spans="1:9" x14ac:dyDescent="0.2">
      <c r="A8" s="17" t="s">
        <v>1</v>
      </c>
      <c r="B8" s="16" t="s">
        <v>13</v>
      </c>
      <c r="C8" s="51"/>
      <c r="D8" s="52"/>
      <c r="E8" s="52"/>
      <c r="F8" s="52"/>
      <c r="G8" s="52"/>
      <c r="H8" s="52"/>
      <c r="I8" s="53"/>
    </row>
    <row r="9" spans="1:9" x14ac:dyDescent="0.2">
      <c r="A9" s="17" t="s">
        <v>53</v>
      </c>
      <c r="B9" s="18" t="s">
        <v>14</v>
      </c>
      <c r="C9" s="19">
        <v>31</v>
      </c>
      <c r="D9" s="20" t="s">
        <v>112</v>
      </c>
      <c r="E9" s="20" t="s">
        <v>115</v>
      </c>
      <c r="F9" s="19">
        <v>15</v>
      </c>
      <c r="G9" s="20" t="s">
        <v>116</v>
      </c>
      <c r="H9" s="19">
        <v>16</v>
      </c>
      <c r="I9" s="18"/>
    </row>
    <row r="10" spans="1:9" x14ac:dyDescent="0.2">
      <c r="A10" s="17" t="s">
        <v>54</v>
      </c>
      <c r="B10" s="18" t="s">
        <v>16</v>
      </c>
      <c r="C10" s="21">
        <f>F10+H10</f>
        <v>1085</v>
      </c>
      <c r="D10" s="20" t="s">
        <v>113</v>
      </c>
      <c r="E10" s="20" t="s">
        <v>115</v>
      </c>
      <c r="F10" s="19">
        <f>F9*35</f>
        <v>525</v>
      </c>
      <c r="G10" s="20" t="s">
        <v>116</v>
      </c>
      <c r="H10" s="19">
        <f>H9*35</f>
        <v>560</v>
      </c>
      <c r="I10" s="18"/>
    </row>
    <row r="11" spans="1:9" x14ac:dyDescent="0.2">
      <c r="A11" s="7" t="s">
        <v>2</v>
      </c>
      <c r="B11" s="16" t="s">
        <v>18</v>
      </c>
      <c r="C11" s="54">
        <v>60000</v>
      </c>
      <c r="D11" s="55"/>
      <c r="E11" s="55"/>
      <c r="F11" s="55"/>
      <c r="G11" s="55"/>
      <c r="H11" s="55"/>
      <c r="I11" s="56"/>
    </row>
    <row r="12" spans="1:9" x14ac:dyDescent="0.2">
      <c r="A12" s="17" t="s">
        <v>55</v>
      </c>
      <c r="B12" s="18" t="s">
        <v>79</v>
      </c>
      <c r="C12" s="51"/>
      <c r="D12" s="52"/>
      <c r="E12" s="52"/>
      <c r="F12" s="52"/>
      <c r="G12" s="52"/>
      <c r="H12" s="52"/>
      <c r="I12" s="53"/>
    </row>
    <row r="13" spans="1:9" x14ac:dyDescent="0.2">
      <c r="A13" s="17" t="s">
        <v>56</v>
      </c>
      <c r="B13" s="18" t="s">
        <v>80</v>
      </c>
      <c r="C13" s="51"/>
      <c r="D13" s="52"/>
      <c r="E13" s="52"/>
      <c r="F13" s="52"/>
      <c r="G13" s="52"/>
      <c r="H13" s="52"/>
      <c r="I13" s="53"/>
    </row>
    <row r="14" spans="1:9" x14ac:dyDescent="0.2">
      <c r="A14" s="17" t="s">
        <v>57</v>
      </c>
      <c r="B14" s="18" t="s">
        <v>81</v>
      </c>
      <c r="C14" s="51" t="s">
        <v>168</v>
      </c>
      <c r="D14" s="52"/>
      <c r="E14" s="52"/>
      <c r="F14" s="52"/>
      <c r="G14" s="52"/>
      <c r="H14" s="52"/>
      <c r="I14" s="53"/>
    </row>
    <row r="15" spans="1:9" x14ac:dyDescent="0.2">
      <c r="A15" s="7" t="s">
        <v>46</v>
      </c>
      <c r="B15" s="16" t="s">
        <v>82</v>
      </c>
      <c r="C15" s="51" t="s">
        <v>166</v>
      </c>
      <c r="D15" s="52"/>
      <c r="E15" s="52"/>
      <c r="F15" s="52"/>
      <c r="G15" s="52"/>
      <c r="H15" s="52"/>
      <c r="I15" s="53"/>
    </row>
    <row r="16" spans="1:9" x14ac:dyDescent="0.2">
      <c r="A16" s="7" t="s">
        <v>58</v>
      </c>
      <c r="B16" s="16" t="s">
        <v>41</v>
      </c>
      <c r="C16" s="51">
        <v>2027</v>
      </c>
      <c r="D16" s="52"/>
      <c r="E16" s="52"/>
      <c r="F16" s="52"/>
      <c r="G16" s="52"/>
      <c r="H16" s="52"/>
      <c r="I16" s="53"/>
    </row>
    <row r="17" spans="1:9" x14ac:dyDescent="0.2">
      <c r="A17" s="7" t="s">
        <v>59</v>
      </c>
      <c r="B17" s="16" t="s">
        <v>83</v>
      </c>
      <c r="C17" s="51"/>
      <c r="D17" s="52"/>
      <c r="E17" s="52"/>
      <c r="F17" s="52"/>
      <c r="G17" s="52"/>
      <c r="H17" s="52"/>
      <c r="I17" s="53"/>
    </row>
    <row r="18" spans="1:9" ht="22.5" customHeight="1" x14ac:dyDescent="0.2">
      <c r="A18" s="34" t="s">
        <v>60</v>
      </c>
      <c r="B18" s="34" t="s">
        <v>84</v>
      </c>
      <c r="C18" s="36" t="s">
        <v>110</v>
      </c>
      <c r="D18" s="37"/>
      <c r="E18" s="36" t="s">
        <v>152</v>
      </c>
      <c r="F18" s="37"/>
      <c r="G18" s="36" t="s">
        <v>117</v>
      </c>
      <c r="H18" s="39"/>
      <c r="I18" s="37"/>
    </row>
    <row r="19" spans="1:9" ht="46.5" customHeight="1" x14ac:dyDescent="0.2">
      <c r="A19" s="35"/>
      <c r="B19" s="35"/>
      <c r="C19" s="7" t="s">
        <v>111</v>
      </c>
      <c r="D19" s="7" t="s">
        <v>114</v>
      </c>
      <c r="E19" s="7" t="s">
        <v>111</v>
      </c>
      <c r="F19" s="7" t="s">
        <v>114</v>
      </c>
      <c r="G19" s="7" t="s">
        <v>27</v>
      </c>
      <c r="H19" s="7" t="s">
        <v>44</v>
      </c>
      <c r="I19" s="7" t="s">
        <v>49</v>
      </c>
    </row>
    <row r="20" spans="1:9" s="28" customFormat="1" x14ac:dyDescent="0.2">
      <c r="A20" s="7" t="s">
        <v>7</v>
      </c>
      <c r="B20" s="16" t="s">
        <v>85</v>
      </c>
      <c r="C20" s="16"/>
      <c r="D20" s="16"/>
      <c r="E20" s="16"/>
      <c r="F20" s="16"/>
      <c r="G20" s="26">
        <f>SUM(G21:G22)</f>
        <v>47229</v>
      </c>
      <c r="H20" s="27">
        <f>G20*70%</f>
        <v>33060.299999999996</v>
      </c>
      <c r="I20" s="27">
        <f>G20-H20</f>
        <v>14168.700000000004</v>
      </c>
    </row>
    <row r="21" spans="1:9" x14ac:dyDescent="0.2">
      <c r="A21" s="17" t="s">
        <v>61</v>
      </c>
      <c r="B21" s="18" t="s">
        <v>86</v>
      </c>
      <c r="C21" s="22"/>
      <c r="D21" s="18"/>
      <c r="E21" s="21">
        <v>31</v>
      </c>
      <c r="F21" s="21">
        <v>3720</v>
      </c>
      <c r="G21" s="25">
        <f>F21*7.8</f>
        <v>29016</v>
      </c>
      <c r="H21" s="21">
        <f t="shared" ref="H21:H59" si="0">G21*70%</f>
        <v>20311.199999999997</v>
      </c>
      <c r="I21" s="21">
        <f t="shared" ref="I21:I59" si="1">G21-H21</f>
        <v>8704.8000000000029</v>
      </c>
    </row>
    <row r="22" spans="1:9" x14ac:dyDescent="0.2">
      <c r="A22" s="17" t="s">
        <v>62</v>
      </c>
      <c r="B22" s="18" t="s">
        <v>87</v>
      </c>
      <c r="C22" s="22"/>
      <c r="D22" s="18"/>
      <c r="E22" s="21">
        <v>14</v>
      </c>
      <c r="F22" s="21">
        <v>2335</v>
      </c>
      <c r="G22" s="25">
        <f>F22*7.8</f>
        <v>18213</v>
      </c>
      <c r="H22" s="21">
        <f t="shared" si="0"/>
        <v>12749.099999999999</v>
      </c>
      <c r="I22" s="21">
        <f t="shared" si="1"/>
        <v>5463.9000000000015</v>
      </c>
    </row>
    <row r="23" spans="1:9" s="28" customFormat="1" x14ac:dyDescent="0.2">
      <c r="A23" s="7" t="s">
        <v>0</v>
      </c>
      <c r="B23" s="16" t="s">
        <v>88</v>
      </c>
      <c r="C23" s="30"/>
      <c r="D23" s="16"/>
      <c r="E23" s="27"/>
      <c r="F23" s="26">
        <f>SUM(F24:F28)</f>
        <v>413</v>
      </c>
      <c r="G23" s="26">
        <f>SUM(G24:G28)</f>
        <v>3304</v>
      </c>
      <c r="H23" s="27">
        <f t="shared" si="0"/>
        <v>2312.7999999999997</v>
      </c>
      <c r="I23" s="27">
        <f t="shared" si="1"/>
        <v>991.20000000000027</v>
      </c>
    </row>
    <row r="24" spans="1:9" x14ac:dyDescent="0.2">
      <c r="A24" s="17" t="s">
        <v>63</v>
      </c>
      <c r="B24" s="18" t="s">
        <v>89</v>
      </c>
      <c r="C24" s="22"/>
      <c r="D24" s="18"/>
      <c r="E24" s="21">
        <v>1</v>
      </c>
      <c r="F24" s="21">
        <v>128</v>
      </c>
      <c r="G24" s="25">
        <f t="shared" ref="G24:G28" si="2">F24*8</f>
        <v>1024</v>
      </c>
      <c r="H24" s="21">
        <f t="shared" si="0"/>
        <v>716.8</v>
      </c>
      <c r="I24" s="21">
        <f t="shared" si="1"/>
        <v>307.20000000000005</v>
      </c>
    </row>
    <row r="25" spans="1:9" x14ac:dyDescent="0.2">
      <c r="A25" s="17" t="s">
        <v>64</v>
      </c>
      <c r="B25" s="18" t="s">
        <v>90</v>
      </c>
      <c r="C25" s="22"/>
      <c r="D25" s="18"/>
      <c r="E25" s="21">
        <v>1</v>
      </c>
      <c r="F25" s="21">
        <v>70</v>
      </c>
      <c r="G25" s="25">
        <f t="shared" si="2"/>
        <v>560</v>
      </c>
      <c r="H25" s="21">
        <f t="shared" si="0"/>
        <v>392</v>
      </c>
      <c r="I25" s="21">
        <f t="shared" si="1"/>
        <v>168</v>
      </c>
    </row>
    <row r="26" spans="1:9" ht="47.25" x14ac:dyDescent="0.2">
      <c r="A26" s="17" t="s">
        <v>65</v>
      </c>
      <c r="B26" s="18" t="s">
        <v>91</v>
      </c>
      <c r="C26" s="22"/>
      <c r="D26" s="18"/>
      <c r="E26" s="21">
        <v>1</v>
      </c>
      <c r="F26" s="21">
        <v>70</v>
      </c>
      <c r="G26" s="25">
        <f t="shared" si="2"/>
        <v>560</v>
      </c>
      <c r="H26" s="21">
        <f t="shared" si="0"/>
        <v>392</v>
      </c>
      <c r="I26" s="21">
        <f t="shared" si="1"/>
        <v>168</v>
      </c>
    </row>
    <row r="27" spans="1:9" x14ac:dyDescent="0.2">
      <c r="A27" s="17" t="s">
        <v>66</v>
      </c>
      <c r="B27" s="18" t="s">
        <v>92</v>
      </c>
      <c r="C27" s="22"/>
      <c r="D27" s="18"/>
      <c r="E27" s="21">
        <v>1</v>
      </c>
      <c r="F27" s="21">
        <v>60</v>
      </c>
      <c r="G27" s="25">
        <f t="shared" si="2"/>
        <v>480</v>
      </c>
      <c r="H27" s="21">
        <f t="shared" si="0"/>
        <v>336</v>
      </c>
      <c r="I27" s="21">
        <f t="shared" si="1"/>
        <v>144</v>
      </c>
    </row>
    <row r="28" spans="1:9" x14ac:dyDescent="0.2">
      <c r="A28" s="17" t="s">
        <v>67</v>
      </c>
      <c r="B28" s="18" t="s">
        <v>93</v>
      </c>
      <c r="C28" s="22"/>
      <c r="D28" s="18"/>
      <c r="E28" s="21">
        <v>1</v>
      </c>
      <c r="F28" s="21">
        <v>85</v>
      </c>
      <c r="G28" s="25">
        <f t="shared" si="2"/>
        <v>680</v>
      </c>
      <c r="H28" s="21">
        <f t="shared" si="0"/>
        <v>475.99999999999994</v>
      </c>
      <c r="I28" s="21">
        <f t="shared" si="1"/>
        <v>204.00000000000006</v>
      </c>
    </row>
    <row r="29" spans="1:9" s="28" customFormat="1" x14ac:dyDescent="0.2">
      <c r="A29" s="7" t="s">
        <v>1</v>
      </c>
      <c r="B29" s="16" t="s">
        <v>94</v>
      </c>
      <c r="C29" s="30"/>
      <c r="D29" s="16"/>
      <c r="E29" s="27"/>
      <c r="F29" s="26">
        <f>SUM(F30:F38)</f>
        <v>2786.9399999999996</v>
      </c>
      <c r="G29" s="26">
        <f>SUM(G30:G38)</f>
        <v>21795.519999999997</v>
      </c>
      <c r="H29" s="27">
        <f t="shared" si="0"/>
        <v>15256.863999999996</v>
      </c>
      <c r="I29" s="27">
        <f t="shared" si="1"/>
        <v>6538.6560000000009</v>
      </c>
    </row>
    <row r="30" spans="1:9" x14ac:dyDescent="0.2">
      <c r="A30" s="17" t="s">
        <v>53</v>
      </c>
      <c r="B30" s="18" t="s">
        <v>95</v>
      </c>
      <c r="C30" s="22"/>
      <c r="D30" s="18"/>
      <c r="E30" s="21">
        <v>1</v>
      </c>
      <c r="F30" s="21">
        <v>170</v>
      </c>
      <c r="G30" s="25">
        <f t="shared" ref="G30:G37" si="3">F30*8</f>
        <v>1360</v>
      </c>
      <c r="H30" s="21">
        <f t="shared" si="0"/>
        <v>951.99999999999989</v>
      </c>
      <c r="I30" s="21">
        <f t="shared" si="1"/>
        <v>408.00000000000011</v>
      </c>
    </row>
    <row r="31" spans="1:9" x14ac:dyDescent="0.2">
      <c r="A31" s="17" t="s">
        <v>54</v>
      </c>
      <c r="B31" s="18" t="s">
        <v>96</v>
      </c>
      <c r="C31" s="22"/>
      <c r="D31" s="18"/>
      <c r="E31" s="21">
        <v>5</v>
      </c>
      <c r="F31" s="21">
        <f>4.2*(7.5+2.8)*E31</f>
        <v>216.3</v>
      </c>
      <c r="G31" s="25">
        <f t="shared" si="3"/>
        <v>1730.4</v>
      </c>
      <c r="H31" s="21">
        <f t="shared" si="0"/>
        <v>1211.28</v>
      </c>
      <c r="I31" s="21">
        <f t="shared" si="1"/>
        <v>519.12000000000012</v>
      </c>
    </row>
    <row r="32" spans="1:9" x14ac:dyDescent="0.2">
      <c r="A32" s="17" t="s">
        <v>68</v>
      </c>
      <c r="B32" s="18" t="s">
        <v>97</v>
      </c>
      <c r="C32" s="22"/>
      <c r="D32" s="18"/>
      <c r="E32" s="21">
        <v>1</v>
      </c>
      <c r="F32" s="21">
        <f>4.2*(7.5+2.8)</f>
        <v>43.260000000000005</v>
      </c>
      <c r="G32" s="25">
        <f t="shared" si="3"/>
        <v>346.08000000000004</v>
      </c>
      <c r="H32" s="21">
        <f t="shared" si="0"/>
        <v>242.256</v>
      </c>
      <c r="I32" s="21">
        <f t="shared" si="1"/>
        <v>103.82400000000004</v>
      </c>
    </row>
    <row r="33" spans="1:9" x14ac:dyDescent="0.2">
      <c r="A33" s="17" t="s">
        <v>69</v>
      </c>
      <c r="B33" s="18" t="s">
        <v>98</v>
      </c>
      <c r="C33" s="22"/>
      <c r="D33" s="18"/>
      <c r="E33" s="21">
        <v>2</v>
      </c>
      <c r="F33" s="21">
        <v>60</v>
      </c>
      <c r="G33" s="25">
        <f t="shared" si="3"/>
        <v>480</v>
      </c>
      <c r="H33" s="21">
        <f t="shared" si="0"/>
        <v>336</v>
      </c>
      <c r="I33" s="21">
        <f t="shared" si="1"/>
        <v>144</v>
      </c>
    </row>
    <row r="34" spans="1:9" x14ac:dyDescent="0.2">
      <c r="A34" s="17" t="s">
        <v>70</v>
      </c>
      <c r="B34" s="18" t="s">
        <v>99</v>
      </c>
      <c r="C34" s="22"/>
      <c r="D34" s="18"/>
      <c r="E34" s="21">
        <v>1</v>
      </c>
      <c r="F34" s="21">
        <v>600</v>
      </c>
      <c r="G34" s="25">
        <f t="shared" si="3"/>
        <v>4800</v>
      </c>
      <c r="H34" s="21">
        <f t="shared" si="0"/>
        <v>3360</v>
      </c>
      <c r="I34" s="21">
        <f t="shared" si="1"/>
        <v>1440</v>
      </c>
    </row>
    <row r="35" spans="1:9" x14ac:dyDescent="0.2">
      <c r="A35" s="17" t="s">
        <v>71</v>
      </c>
      <c r="B35" s="18" t="s">
        <v>100</v>
      </c>
      <c r="C35" s="22"/>
      <c r="D35" s="18"/>
      <c r="E35" s="21">
        <v>2</v>
      </c>
      <c r="F35" s="21">
        <v>300</v>
      </c>
      <c r="G35" s="25">
        <f t="shared" si="3"/>
        <v>2400</v>
      </c>
      <c r="H35" s="21">
        <f t="shared" si="0"/>
        <v>1680</v>
      </c>
      <c r="I35" s="21">
        <f t="shared" si="1"/>
        <v>720</v>
      </c>
    </row>
    <row r="36" spans="1:9" x14ac:dyDescent="0.2">
      <c r="A36" s="17" t="s">
        <v>72</v>
      </c>
      <c r="B36" s="18" t="s">
        <v>101</v>
      </c>
      <c r="C36" s="22"/>
      <c r="D36" s="18"/>
      <c r="E36" s="21">
        <v>5</v>
      </c>
      <c r="F36" s="21">
        <f>44.6*E36*1.2</f>
        <v>267.59999999999997</v>
      </c>
      <c r="G36" s="25">
        <f t="shared" si="3"/>
        <v>2140.7999999999997</v>
      </c>
      <c r="H36" s="21">
        <f t="shared" si="0"/>
        <v>1498.5599999999997</v>
      </c>
      <c r="I36" s="21">
        <f t="shared" si="1"/>
        <v>642.24</v>
      </c>
    </row>
    <row r="37" spans="1:9" x14ac:dyDescent="0.2">
      <c r="A37" s="7" t="s">
        <v>73</v>
      </c>
      <c r="B37" s="18" t="s">
        <v>102</v>
      </c>
      <c r="C37" s="22"/>
      <c r="D37" s="18"/>
      <c r="E37" s="21">
        <v>3</v>
      </c>
      <c r="F37" s="21">
        <f>F32*E37</f>
        <v>129.78000000000003</v>
      </c>
      <c r="G37" s="25">
        <f t="shared" si="3"/>
        <v>1038.2400000000002</v>
      </c>
      <c r="H37" s="21">
        <f t="shared" si="0"/>
        <v>726.76800000000014</v>
      </c>
      <c r="I37" s="21">
        <f t="shared" si="1"/>
        <v>311.47200000000009</v>
      </c>
    </row>
    <row r="38" spans="1:9" x14ac:dyDescent="0.2">
      <c r="A38" s="17" t="s">
        <v>74</v>
      </c>
      <c r="B38" s="18" t="s">
        <v>103</v>
      </c>
      <c r="C38" s="22"/>
      <c r="D38" s="18"/>
      <c r="E38" s="21">
        <v>1</v>
      </c>
      <c r="F38" s="21">
        <v>1000</v>
      </c>
      <c r="G38" s="25">
        <f t="shared" ref="G38" si="4">F38*7.5</f>
        <v>7500</v>
      </c>
      <c r="H38" s="21">
        <f t="shared" si="0"/>
        <v>5250</v>
      </c>
      <c r="I38" s="21">
        <f t="shared" si="1"/>
        <v>2250</v>
      </c>
    </row>
    <row r="39" spans="1:9" s="28" customFormat="1" x14ac:dyDescent="0.2">
      <c r="A39" s="7" t="s">
        <v>2</v>
      </c>
      <c r="B39" s="16" t="s">
        <v>153</v>
      </c>
      <c r="C39" s="30"/>
      <c r="D39" s="16"/>
      <c r="E39" s="27"/>
      <c r="F39" s="26">
        <f>SUM(F40:F42)</f>
        <v>14848</v>
      </c>
      <c r="G39" s="26">
        <f>SUM(G40:G42)</f>
        <v>17536</v>
      </c>
      <c r="H39" s="27">
        <f t="shared" si="0"/>
        <v>12275.199999999999</v>
      </c>
      <c r="I39" s="27">
        <f t="shared" si="1"/>
        <v>5260.8000000000011</v>
      </c>
    </row>
    <row r="40" spans="1:9" x14ac:dyDescent="0.2">
      <c r="A40" s="17" t="s">
        <v>55</v>
      </c>
      <c r="B40" s="18" t="s">
        <v>104</v>
      </c>
      <c r="C40" s="22"/>
      <c r="D40" s="18"/>
      <c r="E40" s="21">
        <v>1</v>
      </c>
      <c r="F40" s="21">
        <v>6000</v>
      </c>
      <c r="G40" s="25">
        <f>F40*0.6</f>
        <v>3600</v>
      </c>
      <c r="H40" s="21">
        <f t="shared" si="0"/>
        <v>2520</v>
      </c>
      <c r="I40" s="21">
        <f t="shared" si="1"/>
        <v>1080</v>
      </c>
    </row>
    <row r="41" spans="1:9" x14ac:dyDescent="0.2">
      <c r="A41" s="17" t="s">
        <v>56</v>
      </c>
      <c r="B41" s="18" t="s">
        <v>105</v>
      </c>
      <c r="C41" s="22"/>
      <c r="D41" s="18"/>
      <c r="E41" s="21">
        <v>2</v>
      </c>
      <c r="F41" s="21">
        <v>7500</v>
      </c>
      <c r="G41" s="25">
        <f>F41*0.6</f>
        <v>4500</v>
      </c>
      <c r="H41" s="21">
        <f t="shared" si="0"/>
        <v>3150</v>
      </c>
      <c r="I41" s="21">
        <f t="shared" si="1"/>
        <v>1350</v>
      </c>
    </row>
    <row r="42" spans="1:9" ht="18.75" x14ac:dyDescent="0.3">
      <c r="A42" s="17" t="s">
        <v>57</v>
      </c>
      <c r="B42" s="18" t="s">
        <v>106</v>
      </c>
      <c r="C42" s="22"/>
      <c r="D42" s="18"/>
      <c r="E42" s="21">
        <v>1</v>
      </c>
      <c r="F42" s="24">
        <v>1348</v>
      </c>
      <c r="G42" s="25">
        <f>F42*7</f>
        <v>9436</v>
      </c>
      <c r="H42" s="21">
        <f t="shared" si="0"/>
        <v>6605.2</v>
      </c>
      <c r="I42" s="21">
        <f t="shared" si="1"/>
        <v>2830.8</v>
      </c>
    </row>
    <row r="43" spans="1:9" s="28" customFormat="1" x14ac:dyDescent="0.2">
      <c r="A43" s="7" t="s">
        <v>46</v>
      </c>
      <c r="B43" s="16" t="s">
        <v>107</v>
      </c>
      <c r="C43" s="30"/>
      <c r="D43" s="16"/>
      <c r="E43" s="27"/>
      <c r="F43" s="26">
        <f>SUM(F44:F50)</f>
        <v>13199</v>
      </c>
      <c r="G43" s="26">
        <f>SUM(G44:G50)</f>
        <v>102952.20000000001</v>
      </c>
      <c r="H43" s="27">
        <f t="shared" si="0"/>
        <v>72066.540000000008</v>
      </c>
      <c r="I43" s="27">
        <f t="shared" si="1"/>
        <v>30885.660000000003</v>
      </c>
    </row>
    <row r="44" spans="1:9" x14ac:dyDescent="0.2">
      <c r="A44" s="17" t="s">
        <v>75</v>
      </c>
      <c r="B44" s="18" t="s">
        <v>108</v>
      </c>
      <c r="C44" s="22"/>
      <c r="D44" s="18"/>
      <c r="E44" s="21">
        <v>1</v>
      </c>
      <c r="F44" s="21">
        <v>200</v>
      </c>
      <c r="G44" s="25">
        <f t="shared" ref="G44:G50" si="5">F44*7.8</f>
        <v>1560</v>
      </c>
      <c r="H44" s="21">
        <f t="shared" si="0"/>
        <v>1092</v>
      </c>
      <c r="I44" s="21">
        <f t="shared" si="1"/>
        <v>468</v>
      </c>
    </row>
    <row r="45" spans="1:9" x14ac:dyDescent="0.2">
      <c r="A45" s="17" t="s">
        <v>76</v>
      </c>
      <c r="B45" s="18" t="s">
        <v>109</v>
      </c>
      <c r="C45" s="22"/>
      <c r="D45" s="18"/>
      <c r="E45" s="21">
        <v>2</v>
      </c>
      <c r="F45" s="21">
        <v>60</v>
      </c>
      <c r="G45" s="25">
        <f t="shared" si="5"/>
        <v>468</v>
      </c>
      <c r="H45" s="21">
        <f t="shared" si="0"/>
        <v>327.59999999999997</v>
      </c>
      <c r="I45" s="21">
        <f t="shared" si="1"/>
        <v>140.40000000000003</v>
      </c>
    </row>
    <row r="46" spans="1:9" x14ac:dyDescent="0.2">
      <c r="A46" s="17" t="s">
        <v>118</v>
      </c>
      <c r="B46" s="18" t="s">
        <v>130</v>
      </c>
      <c r="C46" s="22"/>
      <c r="D46" s="18"/>
      <c r="E46" s="21">
        <v>1</v>
      </c>
      <c r="F46" s="21">
        <f>1055-F45-F44</f>
        <v>795</v>
      </c>
      <c r="G46" s="25">
        <f t="shared" si="5"/>
        <v>6201</v>
      </c>
      <c r="H46" s="21">
        <f t="shared" si="0"/>
        <v>4340.7</v>
      </c>
      <c r="I46" s="21">
        <f t="shared" si="1"/>
        <v>1860.3000000000002</v>
      </c>
    </row>
    <row r="47" spans="1:9" x14ac:dyDescent="0.2">
      <c r="A47" s="17" t="s">
        <v>119</v>
      </c>
      <c r="B47" s="18" t="s">
        <v>131</v>
      </c>
      <c r="C47" s="22"/>
      <c r="D47" s="18"/>
      <c r="E47" s="21">
        <v>4</v>
      </c>
      <c r="F47" s="21">
        <f>'[1]Sheet1 (2)'!$D$12*2</f>
        <v>11220</v>
      </c>
      <c r="G47" s="25">
        <f>F47*7.8</f>
        <v>87516</v>
      </c>
      <c r="H47" s="21">
        <f t="shared" si="0"/>
        <v>61261.2</v>
      </c>
      <c r="I47" s="21">
        <f t="shared" si="1"/>
        <v>26254.800000000003</v>
      </c>
    </row>
    <row r="48" spans="1:9" x14ac:dyDescent="0.2">
      <c r="A48" s="17" t="s">
        <v>120</v>
      </c>
      <c r="B48" s="18" t="s">
        <v>132</v>
      </c>
      <c r="C48" s="22"/>
      <c r="D48" s="18"/>
      <c r="E48" s="21">
        <v>4</v>
      </c>
      <c r="F48" s="21">
        <f>E48*53</f>
        <v>212</v>
      </c>
      <c r="G48" s="25">
        <f t="shared" si="5"/>
        <v>1653.6</v>
      </c>
      <c r="H48" s="21">
        <f t="shared" si="0"/>
        <v>1157.5199999999998</v>
      </c>
      <c r="I48" s="21">
        <f t="shared" si="1"/>
        <v>496.08000000000015</v>
      </c>
    </row>
    <row r="49" spans="1:9" x14ac:dyDescent="0.2">
      <c r="A49" s="17" t="s">
        <v>121</v>
      </c>
      <c r="B49" s="18" t="s">
        <v>133</v>
      </c>
      <c r="C49" s="22"/>
      <c r="D49" s="18"/>
      <c r="E49" s="21">
        <v>1</v>
      </c>
      <c r="F49" s="21">
        <v>212</v>
      </c>
      <c r="G49" s="25">
        <f t="shared" si="5"/>
        <v>1653.6</v>
      </c>
      <c r="H49" s="21">
        <f t="shared" si="0"/>
        <v>1157.5199999999998</v>
      </c>
      <c r="I49" s="21">
        <f t="shared" si="1"/>
        <v>496.08000000000015</v>
      </c>
    </row>
    <row r="50" spans="1:9" x14ac:dyDescent="0.2">
      <c r="A50" s="17" t="s">
        <v>122</v>
      </c>
      <c r="B50" s="18" t="s">
        <v>134</v>
      </c>
      <c r="C50" s="22"/>
      <c r="D50" s="18"/>
      <c r="E50" s="21">
        <v>1</v>
      </c>
      <c r="F50" s="21">
        <v>500</v>
      </c>
      <c r="G50" s="25">
        <f t="shared" si="5"/>
        <v>3900</v>
      </c>
      <c r="H50" s="21">
        <f t="shared" si="0"/>
        <v>2730</v>
      </c>
      <c r="I50" s="21">
        <f t="shared" si="1"/>
        <v>1170</v>
      </c>
    </row>
    <row r="51" spans="1:9" s="28" customFormat="1" x14ac:dyDescent="0.2">
      <c r="A51" s="7" t="s">
        <v>58</v>
      </c>
      <c r="B51" s="16" t="s">
        <v>135</v>
      </c>
      <c r="C51" s="30"/>
      <c r="D51" s="16"/>
      <c r="E51" s="27"/>
      <c r="F51" s="26">
        <f>SUM(F52:F56)</f>
        <v>0</v>
      </c>
      <c r="G51" s="26">
        <f>SUM(G52:G56)</f>
        <v>8600</v>
      </c>
      <c r="H51" s="27">
        <f t="shared" si="0"/>
        <v>6020</v>
      </c>
      <c r="I51" s="27">
        <f t="shared" si="1"/>
        <v>2580</v>
      </c>
    </row>
    <row r="52" spans="1:9" x14ac:dyDescent="0.2">
      <c r="A52" s="17" t="s">
        <v>123</v>
      </c>
      <c r="B52" s="18" t="s">
        <v>136</v>
      </c>
      <c r="C52" s="22"/>
      <c r="D52" s="18"/>
      <c r="E52" s="21">
        <v>1</v>
      </c>
      <c r="F52" s="21"/>
      <c r="G52" s="25">
        <v>500</v>
      </c>
      <c r="H52" s="21">
        <f t="shared" si="0"/>
        <v>350</v>
      </c>
      <c r="I52" s="21">
        <f t="shared" si="1"/>
        <v>150</v>
      </c>
    </row>
    <row r="53" spans="1:9" x14ac:dyDescent="0.2">
      <c r="A53" s="17" t="s">
        <v>124</v>
      </c>
      <c r="B53" s="18" t="s">
        <v>137</v>
      </c>
      <c r="C53" s="22"/>
      <c r="D53" s="18"/>
      <c r="E53" s="21">
        <v>1</v>
      </c>
      <c r="F53" s="21"/>
      <c r="G53" s="25">
        <v>1000</v>
      </c>
      <c r="H53" s="21">
        <f t="shared" si="0"/>
        <v>700</v>
      </c>
      <c r="I53" s="21">
        <f t="shared" si="1"/>
        <v>300</v>
      </c>
    </row>
    <row r="54" spans="1:9" x14ac:dyDescent="0.2">
      <c r="A54" s="17" t="s">
        <v>125</v>
      </c>
      <c r="B54" s="18" t="s">
        <v>138</v>
      </c>
      <c r="C54" s="22"/>
      <c r="D54" s="18"/>
      <c r="E54" s="21">
        <v>1</v>
      </c>
      <c r="F54" s="21"/>
      <c r="G54" s="25">
        <v>5600</v>
      </c>
      <c r="H54" s="21">
        <f t="shared" si="0"/>
        <v>3919.9999999999995</v>
      </c>
      <c r="I54" s="21">
        <f t="shared" si="1"/>
        <v>1680.0000000000005</v>
      </c>
    </row>
    <row r="55" spans="1:9" x14ac:dyDescent="0.2">
      <c r="A55" s="17" t="s">
        <v>126</v>
      </c>
      <c r="B55" s="18" t="s">
        <v>139</v>
      </c>
      <c r="C55" s="22"/>
      <c r="D55" s="18"/>
      <c r="E55" s="21">
        <v>1</v>
      </c>
      <c r="F55" s="21"/>
      <c r="G55" s="25">
        <v>1000</v>
      </c>
      <c r="H55" s="21">
        <f t="shared" si="0"/>
        <v>700</v>
      </c>
      <c r="I55" s="21">
        <f t="shared" si="1"/>
        <v>300</v>
      </c>
    </row>
    <row r="56" spans="1:9" x14ac:dyDescent="0.2">
      <c r="A56" s="17" t="s">
        <v>127</v>
      </c>
      <c r="B56" s="18" t="s">
        <v>140</v>
      </c>
      <c r="C56" s="22"/>
      <c r="D56" s="18"/>
      <c r="E56" s="21">
        <v>1</v>
      </c>
      <c r="F56" s="21"/>
      <c r="G56" s="25">
        <v>500</v>
      </c>
      <c r="H56" s="21">
        <f t="shared" si="0"/>
        <v>350</v>
      </c>
      <c r="I56" s="21">
        <f t="shared" si="1"/>
        <v>150</v>
      </c>
    </row>
    <row r="57" spans="1:9" s="28" customFormat="1" x14ac:dyDescent="0.2">
      <c r="A57" s="7" t="s">
        <v>59</v>
      </c>
      <c r="B57" s="16" t="s">
        <v>141</v>
      </c>
      <c r="C57" s="30"/>
      <c r="D57" s="16"/>
      <c r="E57" s="27">
        <v>1</v>
      </c>
      <c r="F57" s="27">
        <v>2100</v>
      </c>
      <c r="G57" s="26">
        <f>F57*7.5</f>
        <v>15750</v>
      </c>
      <c r="H57" s="27">
        <f t="shared" si="0"/>
        <v>11025</v>
      </c>
      <c r="I57" s="27">
        <f t="shared" si="1"/>
        <v>4725</v>
      </c>
    </row>
    <row r="58" spans="1:9" s="28" customFormat="1" x14ac:dyDescent="0.2">
      <c r="A58" s="7" t="s">
        <v>128</v>
      </c>
      <c r="B58" s="16" t="s">
        <v>142</v>
      </c>
      <c r="C58" s="30"/>
      <c r="D58" s="16"/>
      <c r="E58" s="27">
        <v>1</v>
      </c>
      <c r="F58" s="27"/>
      <c r="G58" s="26">
        <f>250000-247267</f>
        <v>2733</v>
      </c>
      <c r="H58" s="27">
        <f t="shared" si="0"/>
        <v>1913.1</v>
      </c>
      <c r="I58" s="27">
        <f t="shared" si="1"/>
        <v>819.90000000000009</v>
      </c>
    </row>
    <row r="59" spans="1:9" s="28" customFormat="1" ht="21.75" customHeight="1" x14ac:dyDescent="0.2">
      <c r="A59" s="7"/>
      <c r="B59" s="16" t="s">
        <v>171</v>
      </c>
      <c r="C59" s="16"/>
      <c r="D59" s="16"/>
      <c r="E59" s="16"/>
      <c r="F59" s="16"/>
      <c r="G59" s="26">
        <f>G58+G57+G51+G43+G39+G29+G23+G20</f>
        <v>219899.72</v>
      </c>
      <c r="H59" s="27">
        <f t="shared" si="0"/>
        <v>153929.804</v>
      </c>
      <c r="I59" s="27">
        <f t="shared" si="1"/>
        <v>65969.915999999997</v>
      </c>
    </row>
    <row r="60" spans="1:9" x14ac:dyDescent="0.2">
      <c r="A60" s="49" t="s">
        <v>129</v>
      </c>
      <c r="B60" s="50" t="s">
        <v>143</v>
      </c>
      <c r="C60" s="49" t="s">
        <v>150</v>
      </c>
      <c r="D60" s="49"/>
      <c r="E60" s="49" t="s">
        <v>151</v>
      </c>
      <c r="F60" s="49"/>
      <c r="G60" s="49" t="s">
        <v>117</v>
      </c>
      <c r="H60" s="49"/>
      <c r="I60" s="49"/>
    </row>
    <row r="61" spans="1:9" ht="31.5" x14ac:dyDescent="0.2">
      <c r="A61" s="49"/>
      <c r="B61" s="50"/>
      <c r="C61" s="49"/>
      <c r="D61" s="49"/>
      <c r="E61" s="49"/>
      <c r="F61" s="49"/>
      <c r="G61" s="7" t="s">
        <v>27</v>
      </c>
      <c r="H61" s="8" t="s">
        <v>44</v>
      </c>
      <c r="I61" s="7" t="s">
        <v>49</v>
      </c>
    </row>
    <row r="62" spans="1:9" s="28" customFormat="1" x14ac:dyDescent="0.2">
      <c r="A62" s="7" t="s">
        <v>7</v>
      </c>
      <c r="B62" s="16" t="s">
        <v>144</v>
      </c>
      <c r="C62" s="27">
        <v>0</v>
      </c>
      <c r="D62" s="27"/>
      <c r="E62" s="27">
        <v>1</v>
      </c>
      <c r="F62" s="27"/>
      <c r="G62" s="27">
        <f>H62+I62</f>
        <v>8000</v>
      </c>
      <c r="H62" s="16"/>
      <c r="I62" s="27">
        <v>8000</v>
      </c>
    </row>
    <row r="63" spans="1:9" s="28" customFormat="1" x14ac:dyDescent="0.2">
      <c r="A63" s="7" t="s">
        <v>0</v>
      </c>
      <c r="B63" s="16" t="s">
        <v>145</v>
      </c>
      <c r="C63" s="27">
        <v>0</v>
      </c>
      <c r="D63" s="27"/>
      <c r="E63" s="27"/>
      <c r="F63" s="27"/>
      <c r="G63" s="27">
        <f>SUM(G64:G66)</f>
        <v>8400</v>
      </c>
      <c r="H63" s="27">
        <f t="shared" ref="H63:I63" si="6">SUM(H64:H66)</f>
        <v>0</v>
      </c>
      <c r="I63" s="27">
        <f t="shared" si="6"/>
        <v>8400</v>
      </c>
    </row>
    <row r="64" spans="1:9" x14ac:dyDescent="0.2">
      <c r="A64" s="17" t="s">
        <v>63</v>
      </c>
      <c r="B64" s="18" t="s">
        <v>108</v>
      </c>
      <c r="C64" s="21">
        <v>0</v>
      </c>
      <c r="D64" s="21"/>
      <c r="E64" s="21">
        <v>1</v>
      </c>
      <c r="F64" s="21"/>
      <c r="G64" s="21">
        <f t="shared" ref="G64:G69" si="7">H64+I64</f>
        <v>3500</v>
      </c>
      <c r="H64" s="18"/>
      <c r="I64" s="21">
        <v>3500</v>
      </c>
    </row>
    <row r="65" spans="1:9" x14ac:dyDescent="0.2">
      <c r="A65" s="17" t="s">
        <v>64</v>
      </c>
      <c r="B65" s="18" t="s">
        <v>130</v>
      </c>
      <c r="C65" s="21">
        <v>0</v>
      </c>
      <c r="D65" s="21"/>
      <c r="E65" s="21">
        <v>1</v>
      </c>
      <c r="F65" s="21"/>
      <c r="G65" s="21">
        <f t="shared" si="7"/>
        <v>1500</v>
      </c>
      <c r="H65" s="18"/>
      <c r="I65" s="21">
        <f>150*10</f>
        <v>1500</v>
      </c>
    </row>
    <row r="66" spans="1:9" x14ac:dyDescent="0.2">
      <c r="A66" s="17" t="s">
        <v>65</v>
      </c>
      <c r="B66" s="18" t="s">
        <v>146</v>
      </c>
      <c r="C66" s="21">
        <v>0</v>
      </c>
      <c r="D66" s="21"/>
      <c r="E66" s="21">
        <v>136</v>
      </c>
      <c r="F66" s="21"/>
      <c r="G66" s="21">
        <f t="shared" si="7"/>
        <v>3400</v>
      </c>
      <c r="H66" s="18"/>
      <c r="I66" s="21">
        <f>E66*25</f>
        <v>3400</v>
      </c>
    </row>
    <row r="67" spans="1:9" s="28" customFormat="1" x14ac:dyDescent="0.2">
      <c r="A67" s="7" t="s">
        <v>1</v>
      </c>
      <c r="B67" s="16" t="s">
        <v>147</v>
      </c>
      <c r="C67" s="27">
        <v>0</v>
      </c>
      <c r="D67" s="27"/>
      <c r="E67" s="27">
        <v>2</v>
      </c>
      <c r="F67" s="27"/>
      <c r="G67" s="27">
        <f t="shared" si="7"/>
        <v>2000</v>
      </c>
      <c r="H67" s="16"/>
      <c r="I67" s="27">
        <v>2000</v>
      </c>
    </row>
    <row r="68" spans="1:9" s="28" customFormat="1" x14ac:dyDescent="0.2">
      <c r="A68" s="7" t="s">
        <v>2</v>
      </c>
      <c r="B68" s="16" t="s">
        <v>148</v>
      </c>
      <c r="C68" s="27">
        <v>0</v>
      </c>
      <c r="D68" s="27"/>
      <c r="E68" s="27">
        <f>31*36</f>
        <v>1116</v>
      </c>
      <c r="F68" s="27"/>
      <c r="G68" s="27">
        <f t="shared" si="7"/>
        <v>3000</v>
      </c>
      <c r="H68" s="16"/>
      <c r="I68" s="27">
        <v>3000</v>
      </c>
    </row>
    <row r="69" spans="1:9" s="28" customFormat="1" x14ac:dyDescent="0.2">
      <c r="A69" s="7" t="s">
        <v>46</v>
      </c>
      <c r="B69" s="16" t="s">
        <v>149</v>
      </c>
      <c r="C69" s="27">
        <v>0</v>
      </c>
      <c r="D69" s="27"/>
      <c r="E69" s="27">
        <v>1</v>
      </c>
      <c r="F69" s="27"/>
      <c r="G69" s="27">
        <f t="shared" si="7"/>
        <v>8700</v>
      </c>
      <c r="H69" s="16"/>
      <c r="I69" s="27">
        <v>8700</v>
      </c>
    </row>
    <row r="70" spans="1:9" s="28" customFormat="1" x14ac:dyDescent="0.2">
      <c r="A70" s="29"/>
      <c r="B70" s="30" t="s">
        <v>172</v>
      </c>
      <c r="C70" s="30"/>
      <c r="D70" s="30"/>
      <c r="E70" s="30"/>
      <c r="F70" s="30"/>
      <c r="G70" s="31">
        <f>G69+G68+G67+G63+G62</f>
        <v>30100</v>
      </c>
      <c r="H70" s="31">
        <f t="shared" ref="H70:I70" si="8">H69+H68+H67+H63+H62</f>
        <v>0</v>
      </c>
      <c r="I70" s="31">
        <f t="shared" si="8"/>
        <v>30100</v>
      </c>
    </row>
    <row r="71" spans="1:9" s="28" customFormat="1" x14ac:dyDescent="0.2">
      <c r="A71" s="29"/>
      <c r="B71" s="30" t="s">
        <v>173</v>
      </c>
      <c r="C71" s="30"/>
      <c r="D71" s="30"/>
      <c r="E71" s="30"/>
      <c r="F71" s="31"/>
      <c r="G71" s="31">
        <f t="shared" ref="G71:H71" si="9">G70+G59</f>
        <v>249999.72</v>
      </c>
      <c r="H71" s="31">
        <f t="shared" si="9"/>
        <v>153929.804</v>
      </c>
      <c r="I71" s="31">
        <f>I70+I59</f>
        <v>96069.915999999997</v>
      </c>
    </row>
  </sheetData>
  <mergeCells count="24">
    <mergeCell ref="C15:I15"/>
    <mergeCell ref="A1:I1"/>
    <mergeCell ref="A2:I2"/>
    <mergeCell ref="A3:I3"/>
    <mergeCell ref="C5:I5"/>
    <mergeCell ref="C6:I6"/>
    <mergeCell ref="C7:I7"/>
    <mergeCell ref="C8:I8"/>
    <mergeCell ref="C11:I11"/>
    <mergeCell ref="C12:I12"/>
    <mergeCell ref="C13:I13"/>
    <mergeCell ref="C14:I14"/>
    <mergeCell ref="C16:I16"/>
    <mergeCell ref="C17:I17"/>
    <mergeCell ref="A18:A19"/>
    <mergeCell ref="B18:B19"/>
    <mergeCell ref="C18:D18"/>
    <mergeCell ref="E18:F18"/>
    <mergeCell ref="G18:I18"/>
    <mergeCell ref="A60:A61"/>
    <mergeCell ref="B60:B61"/>
    <mergeCell ref="C60:D61"/>
    <mergeCell ref="E60:F61"/>
    <mergeCell ref="G60:I60"/>
  </mergeCells>
  <pageMargins left="0.99" right="0.36" top="0.74803149606299213" bottom="0.74803149606299213" header="0.31496062992125984" footer="0.31496062992125984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B819-CD2D-4128-9B3D-204ECDBCFBFC}">
  <sheetPr>
    <pageSetUpPr fitToPage="1"/>
  </sheetPr>
  <dimension ref="A1:I71"/>
  <sheetViews>
    <sheetView workbookViewId="0">
      <selection activeCell="I71" sqref="A1:I71"/>
    </sheetView>
  </sheetViews>
  <sheetFormatPr defaultRowHeight="15.75" x14ac:dyDescent="0.2"/>
  <cols>
    <col min="1" max="1" width="5" style="23" customWidth="1"/>
    <col min="2" max="2" width="33.140625" style="6" customWidth="1"/>
    <col min="3" max="4" width="10.5703125" style="6" customWidth="1"/>
    <col min="5" max="5" width="9.5703125" style="6" customWidth="1"/>
    <col min="6" max="6" width="10.140625" style="6" customWidth="1"/>
    <col min="7" max="7" width="11.85546875" style="6" customWidth="1"/>
    <col min="8" max="8" width="10.85546875" style="6" customWidth="1"/>
    <col min="9" max="9" width="12.85546875" style="6" customWidth="1"/>
    <col min="10" max="10" width="7.42578125" style="6" customWidth="1"/>
    <col min="11" max="11" width="7.140625" style="6" customWidth="1"/>
    <col min="12" max="16" width="7.42578125" style="6" customWidth="1"/>
    <col min="17" max="17" width="8.5703125" style="6" customWidth="1"/>
    <col min="18" max="18" width="6" style="6" customWidth="1"/>
    <col min="19" max="21" width="7.42578125" style="6" customWidth="1"/>
    <col min="22" max="22" width="7.5703125" style="6" customWidth="1"/>
    <col min="23" max="16384" width="9.140625" style="6"/>
  </cols>
  <sheetData>
    <row r="1" spans="1:9" x14ac:dyDescent="0.2">
      <c r="A1" s="46" t="s">
        <v>52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7" t="s">
        <v>181</v>
      </c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8" t="str">
        <f>'PL2 Na Hy'!A3:I3</f>
        <v>(Kèm theo Tờ trình số         -TTr/ĐU ngày     /02/2026 của Đảng ủy UBND tỉnh Điện Biên)</v>
      </c>
      <c r="B3" s="48"/>
      <c r="C3" s="48"/>
      <c r="D3" s="48"/>
      <c r="E3" s="48"/>
      <c r="F3" s="48"/>
      <c r="G3" s="48"/>
      <c r="H3" s="48"/>
      <c r="I3" s="48"/>
    </row>
    <row r="5" spans="1:9" x14ac:dyDescent="0.2">
      <c r="A5" s="7" t="s">
        <v>6</v>
      </c>
      <c r="B5" s="16" t="s">
        <v>77</v>
      </c>
      <c r="C5" s="51"/>
      <c r="D5" s="52"/>
      <c r="E5" s="52"/>
      <c r="F5" s="52"/>
      <c r="G5" s="52"/>
      <c r="H5" s="52"/>
      <c r="I5" s="53"/>
    </row>
    <row r="6" spans="1:9" x14ac:dyDescent="0.2">
      <c r="A6" s="7" t="s">
        <v>7</v>
      </c>
      <c r="B6" s="16" t="s">
        <v>11</v>
      </c>
      <c r="C6" s="51" t="s">
        <v>178</v>
      </c>
      <c r="D6" s="52"/>
      <c r="E6" s="52"/>
      <c r="F6" s="52"/>
      <c r="G6" s="52"/>
      <c r="H6" s="52"/>
      <c r="I6" s="53"/>
    </row>
    <row r="7" spans="1:9" x14ac:dyDescent="0.2">
      <c r="A7" s="7" t="s">
        <v>0</v>
      </c>
      <c r="B7" s="16" t="s">
        <v>78</v>
      </c>
      <c r="C7" s="51" t="s">
        <v>179</v>
      </c>
      <c r="D7" s="52"/>
      <c r="E7" s="52"/>
      <c r="F7" s="52"/>
      <c r="G7" s="52"/>
      <c r="H7" s="52"/>
      <c r="I7" s="53"/>
    </row>
    <row r="8" spans="1:9" x14ac:dyDescent="0.2">
      <c r="A8" s="17" t="s">
        <v>1</v>
      </c>
      <c r="B8" s="16" t="s">
        <v>13</v>
      </c>
      <c r="C8" s="51"/>
      <c r="D8" s="52"/>
      <c r="E8" s="52"/>
      <c r="F8" s="52"/>
      <c r="G8" s="52"/>
      <c r="H8" s="52"/>
      <c r="I8" s="53"/>
    </row>
    <row r="9" spans="1:9" x14ac:dyDescent="0.2">
      <c r="A9" s="17" t="s">
        <v>53</v>
      </c>
      <c r="B9" s="18" t="s">
        <v>14</v>
      </c>
      <c r="C9" s="19">
        <v>31</v>
      </c>
      <c r="D9" s="20" t="s">
        <v>112</v>
      </c>
      <c r="E9" s="20" t="s">
        <v>115</v>
      </c>
      <c r="F9" s="19">
        <v>15</v>
      </c>
      <c r="G9" s="20" t="s">
        <v>116</v>
      </c>
      <c r="H9" s="19">
        <v>16</v>
      </c>
      <c r="I9" s="18"/>
    </row>
    <row r="10" spans="1:9" x14ac:dyDescent="0.2">
      <c r="A10" s="17" t="s">
        <v>54</v>
      </c>
      <c r="B10" s="18" t="s">
        <v>16</v>
      </c>
      <c r="C10" s="21">
        <f>F10+H10</f>
        <v>1085</v>
      </c>
      <c r="D10" s="20" t="s">
        <v>113</v>
      </c>
      <c r="E10" s="20" t="s">
        <v>115</v>
      </c>
      <c r="F10" s="19">
        <f>F9*35</f>
        <v>525</v>
      </c>
      <c r="G10" s="20" t="s">
        <v>116</v>
      </c>
      <c r="H10" s="19">
        <f>H9*35</f>
        <v>560</v>
      </c>
      <c r="I10" s="18"/>
    </row>
    <row r="11" spans="1:9" x14ac:dyDescent="0.2">
      <c r="A11" s="7" t="s">
        <v>2</v>
      </c>
      <c r="B11" s="16" t="s">
        <v>18</v>
      </c>
      <c r="C11" s="54">
        <v>59000</v>
      </c>
      <c r="D11" s="55"/>
      <c r="E11" s="55"/>
      <c r="F11" s="55"/>
      <c r="G11" s="55"/>
      <c r="H11" s="55"/>
      <c r="I11" s="56"/>
    </row>
    <row r="12" spans="1:9" x14ac:dyDescent="0.2">
      <c r="A12" s="17" t="s">
        <v>55</v>
      </c>
      <c r="B12" s="18" t="s">
        <v>79</v>
      </c>
      <c r="C12" s="51"/>
      <c r="D12" s="52"/>
      <c r="E12" s="52"/>
      <c r="F12" s="52"/>
      <c r="G12" s="52"/>
      <c r="H12" s="52"/>
      <c r="I12" s="53"/>
    </row>
    <row r="13" spans="1:9" x14ac:dyDescent="0.2">
      <c r="A13" s="17" t="s">
        <v>56</v>
      </c>
      <c r="B13" s="18" t="s">
        <v>80</v>
      </c>
      <c r="C13" s="51"/>
      <c r="D13" s="52"/>
      <c r="E13" s="52"/>
      <c r="F13" s="52"/>
      <c r="G13" s="52"/>
      <c r="H13" s="52"/>
      <c r="I13" s="53"/>
    </row>
    <row r="14" spans="1:9" x14ac:dyDescent="0.2">
      <c r="A14" s="17" t="s">
        <v>57</v>
      </c>
      <c r="B14" s="18" t="s">
        <v>81</v>
      </c>
      <c r="C14" s="51" t="s">
        <v>168</v>
      </c>
      <c r="D14" s="52"/>
      <c r="E14" s="52"/>
      <c r="F14" s="52"/>
      <c r="G14" s="52"/>
      <c r="H14" s="52"/>
      <c r="I14" s="53"/>
    </row>
    <row r="15" spans="1:9" x14ac:dyDescent="0.2">
      <c r="A15" s="7" t="s">
        <v>46</v>
      </c>
      <c r="B15" s="16" t="s">
        <v>82</v>
      </c>
      <c r="C15" s="51" t="s">
        <v>166</v>
      </c>
      <c r="D15" s="52"/>
      <c r="E15" s="52"/>
      <c r="F15" s="52"/>
      <c r="G15" s="52"/>
      <c r="H15" s="52"/>
      <c r="I15" s="53"/>
    </row>
    <row r="16" spans="1:9" x14ac:dyDescent="0.2">
      <c r="A16" s="7" t="s">
        <v>58</v>
      </c>
      <c r="B16" s="16" t="s">
        <v>41</v>
      </c>
      <c r="C16" s="51">
        <v>2027</v>
      </c>
      <c r="D16" s="52"/>
      <c r="E16" s="52"/>
      <c r="F16" s="52"/>
      <c r="G16" s="52"/>
      <c r="H16" s="52"/>
      <c r="I16" s="53"/>
    </row>
    <row r="17" spans="1:9" x14ac:dyDescent="0.2">
      <c r="A17" s="7" t="s">
        <v>59</v>
      </c>
      <c r="B17" s="16" t="s">
        <v>83</v>
      </c>
      <c r="C17" s="51"/>
      <c r="D17" s="52"/>
      <c r="E17" s="52"/>
      <c r="F17" s="52"/>
      <c r="G17" s="52"/>
      <c r="H17" s="52"/>
      <c r="I17" s="53"/>
    </row>
    <row r="18" spans="1:9" ht="22.5" customHeight="1" x14ac:dyDescent="0.2">
      <c r="A18" s="34" t="s">
        <v>60</v>
      </c>
      <c r="B18" s="34" t="s">
        <v>84</v>
      </c>
      <c r="C18" s="36" t="s">
        <v>110</v>
      </c>
      <c r="D18" s="37"/>
      <c r="E18" s="36" t="s">
        <v>152</v>
      </c>
      <c r="F18" s="37"/>
      <c r="G18" s="36" t="s">
        <v>117</v>
      </c>
      <c r="H18" s="39"/>
      <c r="I18" s="37"/>
    </row>
    <row r="19" spans="1:9" ht="46.5" customHeight="1" x14ac:dyDescent="0.2">
      <c r="A19" s="35"/>
      <c r="B19" s="35"/>
      <c r="C19" s="7" t="s">
        <v>111</v>
      </c>
      <c r="D19" s="7" t="s">
        <v>114</v>
      </c>
      <c r="E19" s="7" t="s">
        <v>111</v>
      </c>
      <c r="F19" s="7" t="s">
        <v>114</v>
      </c>
      <c r="G19" s="7" t="s">
        <v>27</v>
      </c>
      <c r="H19" s="7" t="s">
        <v>44</v>
      </c>
      <c r="I19" s="7" t="s">
        <v>49</v>
      </c>
    </row>
    <row r="20" spans="1:9" s="28" customFormat="1" x14ac:dyDescent="0.2">
      <c r="A20" s="7" t="s">
        <v>7</v>
      </c>
      <c r="B20" s="16" t="s">
        <v>85</v>
      </c>
      <c r="C20" s="16"/>
      <c r="D20" s="16"/>
      <c r="E20" s="16"/>
      <c r="F20" s="16"/>
      <c r="G20" s="26">
        <f>SUM(G21:G22)</f>
        <v>45412.5</v>
      </c>
      <c r="H20" s="27">
        <f>G20*70%</f>
        <v>31788.749999999996</v>
      </c>
      <c r="I20" s="27">
        <f>G20-H20</f>
        <v>13623.750000000004</v>
      </c>
    </row>
    <row r="21" spans="1:9" x14ac:dyDescent="0.2">
      <c r="A21" s="17" t="s">
        <v>61</v>
      </c>
      <c r="B21" s="18" t="s">
        <v>86</v>
      </c>
      <c r="C21" s="22"/>
      <c r="D21" s="18"/>
      <c r="E21" s="21">
        <v>31</v>
      </c>
      <c r="F21" s="21">
        <v>3720</v>
      </c>
      <c r="G21" s="25">
        <f>F21*7.5</f>
        <v>27900</v>
      </c>
      <c r="H21" s="21">
        <f t="shared" ref="H21:H59" si="0">G21*70%</f>
        <v>19530</v>
      </c>
      <c r="I21" s="21">
        <f t="shared" ref="I21:I59" si="1">G21-H21</f>
        <v>8370</v>
      </c>
    </row>
    <row r="22" spans="1:9" x14ac:dyDescent="0.2">
      <c r="A22" s="17" t="s">
        <v>62</v>
      </c>
      <c r="B22" s="18" t="s">
        <v>87</v>
      </c>
      <c r="C22" s="22"/>
      <c r="D22" s="18"/>
      <c r="E22" s="21">
        <v>14</v>
      </c>
      <c r="F22" s="21">
        <v>2335</v>
      </c>
      <c r="G22" s="25">
        <f>F22*7.5</f>
        <v>17512.5</v>
      </c>
      <c r="H22" s="21">
        <f t="shared" si="0"/>
        <v>12258.75</v>
      </c>
      <c r="I22" s="21">
        <f t="shared" si="1"/>
        <v>5253.75</v>
      </c>
    </row>
    <row r="23" spans="1:9" s="28" customFormat="1" x14ac:dyDescent="0.2">
      <c r="A23" s="7" t="s">
        <v>0</v>
      </c>
      <c r="B23" s="16" t="s">
        <v>88</v>
      </c>
      <c r="C23" s="30"/>
      <c r="D23" s="16"/>
      <c r="E23" s="27"/>
      <c r="F23" s="26">
        <f>SUM(F24:F28)</f>
        <v>413</v>
      </c>
      <c r="G23" s="26">
        <f>SUM(G24:G28)</f>
        <v>3097.5</v>
      </c>
      <c r="H23" s="27">
        <f t="shared" si="0"/>
        <v>2168.25</v>
      </c>
      <c r="I23" s="27">
        <f t="shared" si="1"/>
        <v>929.25</v>
      </c>
    </row>
    <row r="24" spans="1:9" x14ac:dyDescent="0.2">
      <c r="A24" s="17" t="s">
        <v>63</v>
      </c>
      <c r="B24" s="18" t="s">
        <v>89</v>
      </c>
      <c r="C24" s="22"/>
      <c r="D24" s="18"/>
      <c r="E24" s="21">
        <v>1</v>
      </c>
      <c r="F24" s="21">
        <v>128</v>
      </c>
      <c r="G24" s="25">
        <f>F24*7.5</f>
        <v>960</v>
      </c>
      <c r="H24" s="21">
        <f t="shared" si="0"/>
        <v>672</v>
      </c>
      <c r="I24" s="21">
        <f t="shared" si="1"/>
        <v>288</v>
      </c>
    </row>
    <row r="25" spans="1:9" x14ac:dyDescent="0.2">
      <c r="A25" s="17" t="s">
        <v>64</v>
      </c>
      <c r="B25" s="18" t="s">
        <v>90</v>
      </c>
      <c r="C25" s="22"/>
      <c r="D25" s="18"/>
      <c r="E25" s="21">
        <v>1</v>
      </c>
      <c r="F25" s="21">
        <v>70</v>
      </c>
      <c r="G25" s="25">
        <f t="shared" ref="G25:G28" si="2">F25*7.5</f>
        <v>525</v>
      </c>
      <c r="H25" s="21">
        <f t="shared" si="0"/>
        <v>367.5</v>
      </c>
      <c r="I25" s="21">
        <f t="shared" si="1"/>
        <v>157.5</v>
      </c>
    </row>
    <row r="26" spans="1:9" ht="47.25" x14ac:dyDescent="0.2">
      <c r="A26" s="17" t="s">
        <v>65</v>
      </c>
      <c r="B26" s="18" t="s">
        <v>91</v>
      </c>
      <c r="C26" s="22"/>
      <c r="D26" s="18"/>
      <c r="E26" s="21">
        <v>1</v>
      </c>
      <c r="F26" s="21">
        <v>70</v>
      </c>
      <c r="G26" s="25">
        <f t="shared" si="2"/>
        <v>525</v>
      </c>
      <c r="H26" s="21">
        <f t="shared" si="0"/>
        <v>367.5</v>
      </c>
      <c r="I26" s="21">
        <f t="shared" si="1"/>
        <v>157.5</v>
      </c>
    </row>
    <row r="27" spans="1:9" x14ac:dyDescent="0.2">
      <c r="A27" s="17" t="s">
        <v>66</v>
      </c>
      <c r="B27" s="18" t="s">
        <v>92</v>
      </c>
      <c r="C27" s="22"/>
      <c r="D27" s="18"/>
      <c r="E27" s="21">
        <v>1</v>
      </c>
      <c r="F27" s="21">
        <v>60</v>
      </c>
      <c r="G27" s="25">
        <f t="shared" si="2"/>
        <v>450</v>
      </c>
      <c r="H27" s="21">
        <f t="shared" si="0"/>
        <v>315</v>
      </c>
      <c r="I27" s="21">
        <f t="shared" si="1"/>
        <v>135</v>
      </c>
    </row>
    <row r="28" spans="1:9" x14ac:dyDescent="0.2">
      <c r="A28" s="17" t="s">
        <v>67</v>
      </c>
      <c r="B28" s="18" t="s">
        <v>93</v>
      </c>
      <c r="C28" s="22"/>
      <c r="D28" s="18"/>
      <c r="E28" s="21">
        <v>1</v>
      </c>
      <c r="F28" s="21">
        <v>85</v>
      </c>
      <c r="G28" s="25">
        <f t="shared" si="2"/>
        <v>637.5</v>
      </c>
      <c r="H28" s="21">
        <f t="shared" si="0"/>
        <v>446.25</v>
      </c>
      <c r="I28" s="21">
        <f t="shared" si="1"/>
        <v>191.25</v>
      </c>
    </row>
    <row r="29" spans="1:9" s="28" customFormat="1" x14ac:dyDescent="0.2">
      <c r="A29" s="7" t="s">
        <v>1</v>
      </c>
      <c r="B29" s="16" t="s">
        <v>94</v>
      </c>
      <c r="C29" s="30"/>
      <c r="D29" s="16"/>
      <c r="E29" s="27"/>
      <c r="F29" s="26">
        <f>SUM(F30:F38)</f>
        <v>2786.9399999999996</v>
      </c>
      <c r="G29" s="26">
        <f>SUM(G30:G38)</f>
        <v>20902.050000000003</v>
      </c>
      <c r="H29" s="27">
        <f t="shared" si="0"/>
        <v>14631.435000000001</v>
      </c>
      <c r="I29" s="27">
        <f t="shared" si="1"/>
        <v>6270.6150000000016</v>
      </c>
    </row>
    <row r="30" spans="1:9" x14ac:dyDescent="0.2">
      <c r="A30" s="17" t="s">
        <v>53</v>
      </c>
      <c r="B30" s="18" t="s">
        <v>95</v>
      </c>
      <c r="C30" s="22"/>
      <c r="D30" s="18"/>
      <c r="E30" s="21">
        <v>1</v>
      </c>
      <c r="F30" s="21">
        <v>170</v>
      </c>
      <c r="G30" s="25">
        <f>F30*7.5</f>
        <v>1275</v>
      </c>
      <c r="H30" s="21">
        <f t="shared" si="0"/>
        <v>892.5</v>
      </c>
      <c r="I30" s="21">
        <f t="shared" si="1"/>
        <v>382.5</v>
      </c>
    </row>
    <row r="31" spans="1:9" x14ac:dyDescent="0.2">
      <c r="A31" s="17" t="s">
        <v>54</v>
      </c>
      <c r="B31" s="18" t="s">
        <v>96</v>
      </c>
      <c r="C31" s="22"/>
      <c r="D31" s="18"/>
      <c r="E31" s="21">
        <v>5</v>
      </c>
      <c r="F31" s="21">
        <f>4.2*(7.5+2.8)*E31</f>
        <v>216.3</v>
      </c>
      <c r="G31" s="25">
        <f t="shared" ref="G31:G38" si="3">F31*7.5</f>
        <v>1622.25</v>
      </c>
      <c r="H31" s="21">
        <f t="shared" si="0"/>
        <v>1135.5749999999998</v>
      </c>
      <c r="I31" s="21">
        <f t="shared" si="1"/>
        <v>486.67500000000018</v>
      </c>
    </row>
    <row r="32" spans="1:9" x14ac:dyDescent="0.2">
      <c r="A32" s="17" t="s">
        <v>68</v>
      </c>
      <c r="B32" s="18" t="s">
        <v>97</v>
      </c>
      <c r="C32" s="22"/>
      <c r="D32" s="18"/>
      <c r="E32" s="21">
        <v>1</v>
      </c>
      <c r="F32" s="21">
        <f>4.2*(7.5+2.8)</f>
        <v>43.260000000000005</v>
      </c>
      <c r="G32" s="25">
        <f t="shared" si="3"/>
        <v>324.45000000000005</v>
      </c>
      <c r="H32" s="21">
        <f t="shared" si="0"/>
        <v>227.11500000000001</v>
      </c>
      <c r="I32" s="21">
        <f t="shared" si="1"/>
        <v>97.335000000000036</v>
      </c>
    </row>
    <row r="33" spans="1:9" x14ac:dyDescent="0.2">
      <c r="A33" s="17" t="s">
        <v>69</v>
      </c>
      <c r="B33" s="18" t="s">
        <v>98</v>
      </c>
      <c r="C33" s="22"/>
      <c r="D33" s="18"/>
      <c r="E33" s="21">
        <v>2</v>
      </c>
      <c r="F33" s="21">
        <v>60</v>
      </c>
      <c r="G33" s="25">
        <f t="shared" si="3"/>
        <v>450</v>
      </c>
      <c r="H33" s="21">
        <f t="shared" si="0"/>
        <v>315</v>
      </c>
      <c r="I33" s="21">
        <f t="shared" si="1"/>
        <v>135</v>
      </c>
    </row>
    <row r="34" spans="1:9" x14ac:dyDescent="0.2">
      <c r="A34" s="17" t="s">
        <v>70</v>
      </c>
      <c r="B34" s="18" t="s">
        <v>99</v>
      </c>
      <c r="C34" s="22"/>
      <c r="D34" s="18"/>
      <c r="E34" s="21">
        <v>1</v>
      </c>
      <c r="F34" s="21">
        <v>600</v>
      </c>
      <c r="G34" s="25">
        <f t="shared" si="3"/>
        <v>4500</v>
      </c>
      <c r="H34" s="21">
        <f t="shared" si="0"/>
        <v>3150</v>
      </c>
      <c r="I34" s="21">
        <f t="shared" si="1"/>
        <v>1350</v>
      </c>
    </row>
    <row r="35" spans="1:9" x14ac:dyDescent="0.2">
      <c r="A35" s="17" t="s">
        <v>71</v>
      </c>
      <c r="B35" s="18" t="s">
        <v>100</v>
      </c>
      <c r="C35" s="22"/>
      <c r="D35" s="18"/>
      <c r="E35" s="21">
        <v>2</v>
      </c>
      <c r="F35" s="21">
        <v>300</v>
      </c>
      <c r="G35" s="25">
        <f t="shared" si="3"/>
        <v>2250</v>
      </c>
      <c r="H35" s="21">
        <f t="shared" si="0"/>
        <v>1575</v>
      </c>
      <c r="I35" s="21">
        <f t="shared" si="1"/>
        <v>675</v>
      </c>
    </row>
    <row r="36" spans="1:9" x14ac:dyDescent="0.2">
      <c r="A36" s="17" t="s">
        <v>72</v>
      </c>
      <c r="B36" s="18" t="s">
        <v>101</v>
      </c>
      <c r="C36" s="22"/>
      <c r="D36" s="18"/>
      <c r="E36" s="21">
        <v>5</v>
      </c>
      <c r="F36" s="21">
        <f>44.6*E36*1.2</f>
        <v>267.59999999999997</v>
      </c>
      <c r="G36" s="25">
        <f t="shared" si="3"/>
        <v>2006.9999999999998</v>
      </c>
      <c r="H36" s="21">
        <f t="shared" si="0"/>
        <v>1404.8999999999999</v>
      </c>
      <c r="I36" s="21">
        <f t="shared" si="1"/>
        <v>602.09999999999991</v>
      </c>
    </row>
    <row r="37" spans="1:9" x14ac:dyDescent="0.2">
      <c r="A37" s="7" t="s">
        <v>73</v>
      </c>
      <c r="B37" s="18" t="s">
        <v>102</v>
      </c>
      <c r="C37" s="22"/>
      <c r="D37" s="18"/>
      <c r="E37" s="21">
        <v>3</v>
      </c>
      <c r="F37" s="21">
        <f>F32*E37</f>
        <v>129.78000000000003</v>
      </c>
      <c r="G37" s="25">
        <f t="shared" si="3"/>
        <v>973.35000000000025</v>
      </c>
      <c r="H37" s="21">
        <f t="shared" si="0"/>
        <v>681.34500000000014</v>
      </c>
      <c r="I37" s="21">
        <f t="shared" si="1"/>
        <v>292.00500000000011</v>
      </c>
    </row>
    <row r="38" spans="1:9" x14ac:dyDescent="0.2">
      <c r="A38" s="17" t="s">
        <v>74</v>
      </c>
      <c r="B38" s="18" t="s">
        <v>103</v>
      </c>
      <c r="C38" s="22"/>
      <c r="D38" s="18"/>
      <c r="E38" s="21">
        <v>1</v>
      </c>
      <c r="F38" s="21">
        <v>1000</v>
      </c>
      <c r="G38" s="25">
        <f t="shared" si="3"/>
        <v>7500</v>
      </c>
      <c r="H38" s="21">
        <f t="shared" si="0"/>
        <v>5250</v>
      </c>
      <c r="I38" s="21">
        <f t="shared" si="1"/>
        <v>2250</v>
      </c>
    </row>
    <row r="39" spans="1:9" s="28" customFormat="1" x14ac:dyDescent="0.2">
      <c r="A39" s="7" t="s">
        <v>2</v>
      </c>
      <c r="B39" s="16" t="s">
        <v>153</v>
      </c>
      <c r="C39" s="30"/>
      <c r="D39" s="16"/>
      <c r="E39" s="27"/>
      <c r="F39" s="26">
        <f>SUM(F40:F42)</f>
        <v>14848</v>
      </c>
      <c r="G39" s="26">
        <f>SUM(G40:G42)</f>
        <v>17536</v>
      </c>
      <c r="H39" s="27">
        <f t="shared" si="0"/>
        <v>12275.199999999999</v>
      </c>
      <c r="I39" s="27">
        <f t="shared" si="1"/>
        <v>5260.8000000000011</v>
      </c>
    </row>
    <row r="40" spans="1:9" x14ac:dyDescent="0.2">
      <c r="A40" s="17" t="s">
        <v>55</v>
      </c>
      <c r="B40" s="18" t="s">
        <v>104</v>
      </c>
      <c r="C40" s="22"/>
      <c r="D40" s="18"/>
      <c r="E40" s="21">
        <v>1</v>
      </c>
      <c r="F40" s="21">
        <v>6000</v>
      </c>
      <c r="G40" s="25">
        <f>F40*0.6</f>
        <v>3600</v>
      </c>
      <c r="H40" s="21">
        <f t="shared" si="0"/>
        <v>2520</v>
      </c>
      <c r="I40" s="21">
        <f t="shared" si="1"/>
        <v>1080</v>
      </c>
    </row>
    <row r="41" spans="1:9" x14ac:dyDescent="0.2">
      <c r="A41" s="17" t="s">
        <v>56</v>
      </c>
      <c r="B41" s="18" t="s">
        <v>105</v>
      </c>
      <c r="C41" s="22"/>
      <c r="D41" s="18"/>
      <c r="E41" s="21">
        <v>2</v>
      </c>
      <c r="F41" s="21">
        <v>7500</v>
      </c>
      <c r="G41" s="25">
        <f>F41*0.6</f>
        <v>4500</v>
      </c>
      <c r="H41" s="21">
        <f t="shared" si="0"/>
        <v>3150</v>
      </c>
      <c r="I41" s="21">
        <f t="shared" si="1"/>
        <v>1350</v>
      </c>
    </row>
    <row r="42" spans="1:9" ht="18.75" x14ac:dyDescent="0.3">
      <c r="A42" s="17" t="s">
        <v>57</v>
      </c>
      <c r="B42" s="18" t="s">
        <v>106</v>
      </c>
      <c r="C42" s="22"/>
      <c r="D42" s="18"/>
      <c r="E42" s="21">
        <v>1</v>
      </c>
      <c r="F42" s="24">
        <v>1348</v>
      </c>
      <c r="G42" s="25">
        <f>F42*7</f>
        <v>9436</v>
      </c>
      <c r="H42" s="21">
        <f t="shared" si="0"/>
        <v>6605.2</v>
      </c>
      <c r="I42" s="21">
        <f t="shared" si="1"/>
        <v>2830.8</v>
      </c>
    </row>
    <row r="43" spans="1:9" s="28" customFormat="1" x14ac:dyDescent="0.2">
      <c r="A43" s="7" t="s">
        <v>46</v>
      </c>
      <c r="B43" s="16" t="s">
        <v>107</v>
      </c>
      <c r="C43" s="30"/>
      <c r="D43" s="16"/>
      <c r="E43" s="27"/>
      <c r="F43" s="26">
        <f>SUM(F44:F50)</f>
        <v>13199</v>
      </c>
      <c r="G43" s="26">
        <f>SUM(G44:G50)</f>
        <v>98992.5</v>
      </c>
      <c r="H43" s="27">
        <f t="shared" si="0"/>
        <v>69294.75</v>
      </c>
      <c r="I43" s="27">
        <f t="shared" si="1"/>
        <v>29697.75</v>
      </c>
    </row>
    <row r="44" spans="1:9" x14ac:dyDescent="0.2">
      <c r="A44" s="17" t="s">
        <v>75</v>
      </c>
      <c r="B44" s="18" t="s">
        <v>108</v>
      </c>
      <c r="C44" s="22"/>
      <c r="D44" s="18"/>
      <c r="E44" s="21">
        <v>1</v>
      </c>
      <c r="F44" s="21">
        <v>200</v>
      </c>
      <c r="G44" s="25">
        <f t="shared" ref="G44:G49" si="4">F44*7.5</f>
        <v>1500</v>
      </c>
      <c r="H44" s="21">
        <f t="shared" si="0"/>
        <v>1050</v>
      </c>
      <c r="I44" s="21">
        <f t="shared" si="1"/>
        <v>450</v>
      </c>
    </row>
    <row r="45" spans="1:9" x14ac:dyDescent="0.2">
      <c r="A45" s="17" t="s">
        <v>76</v>
      </c>
      <c r="B45" s="18" t="s">
        <v>109</v>
      </c>
      <c r="C45" s="22"/>
      <c r="D45" s="18"/>
      <c r="E45" s="21">
        <v>2</v>
      </c>
      <c r="F45" s="21">
        <v>60</v>
      </c>
      <c r="G45" s="25">
        <f t="shared" si="4"/>
        <v>450</v>
      </c>
      <c r="H45" s="21">
        <f t="shared" si="0"/>
        <v>315</v>
      </c>
      <c r="I45" s="21">
        <f t="shared" si="1"/>
        <v>135</v>
      </c>
    </row>
    <row r="46" spans="1:9" x14ac:dyDescent="0.2">
      <c r="A46" s="17" t="s">
        <v>118</v>
      </c>
      <c r="B46" s="18" t="s">
        <v>130</v>
      </c>
      <c r="C46" s="22"/>
      <c r="D46" s="18"/>
      <c r="E46" s="21">
        <v>1</v>
      </c>
      <c r="F46" s="21">
        <f>1055-F45-F44</f>
        <v>795</v>
      </c>
      <c r="G46" s="25">
        <f t="shared" si="4"/>
        <v>5962.5</v>
      </c>
      <c r="H46" s="21">
        <f t="shared" si="0"/>
        <v>4173.75</v>
      </c>
      <c r="I46" s="21">
        <f t="shared" si="1"/>
        <v>1788.75</v>
      </c>
    </row>
    <row r="47" spans="1:9" x14ac:dyDescent="0.2">
      <c r="A47" s="17" t="s">
        <v>119</v>
      </c>
      <c r="B47" s="18" t="s">
        <v>131</v>
      </c>
      <c r="C47" s="22"/>
      <c r="D47" s="18"/>
      <c r="E47" s="21">
        <v>4</v>
      </c>
      <c r="F47" s="21">
        <f>'[1]Sheet1 (2)'!$D$12*2</f>
        <v>11220</v>
      </c>
      <c r="G47" s="25">
        <f t="shared" si="4"/>
        <v>84150</v>
      </c>
      <c r="H47" s="21">
        <f t="shared" si="0"/>
        <v>58904.999999999993</v>
      </c>
      <c r="I47" s="21">
        <f t="shared" si="1"/>
        <v>25245.000000000007</v>
      </c>
    </row>
    <row r="48" spans="1:9" x14ac:dyDescent="0.2">
      <c r="A48" s="17" t="s">
        <v>120</v>
      </c>
      <c r="B48" s="18" t="s">
        <v>132</v>
      </c>
      <c r="C48" s="22"/>
      <c r="D48" s="18"/>
      <c r="E48" s="21">
        <v>4</v>
      </c>
      <c r="F48" s="21">
        <f>E48*53</f>
        <v>212</v>
      </c>
      <c r="G48" s="25">
        <f t="shared" si="4"/>
        <v>1590</v>
      </c>
      <c r="H48" s="21">
        <f t="shared" si="0"/>
        <v>1113</v>
      </c>
      <c r="I48" s="21">
        <f t="shared" si="1"/>
        <v>477</v>
      </c>
    </row>
    <row r="49" spans="1:9" x14ac:dyDescent="0.2">
      <c r="A49" s="17" t="s">
        <v>121</v>
      </c>
      <c r="B49" s="18" t="s">
        <v>133</v>
      </c>
      <c r="C49" s="22"/>
      <c r="D49" s="18"/>
      <c r="E49" s="21">
        <v>1</v>
      </c>
      <c r="F49" s="21">
        <v>212</v>
      </c>
      <c r="G49" s="25">
        <f t="shared" si="4"/>
        <v>1590</v>
      </c>
      <c r="H49" s="21">
        <f t="shared" si="0"/>
        <v>1113</v>
      </c>
      <c r="I49" s="21">
        <f t="shared" si="1"/>
        <v>477</v>
      </c>
    </row>
    <row r="50" spans="1:9" x14ac:dyDescent="0.2">
      <c r="A50" s="17" t="s">
        <v>122</v>
      </c>
      <c r="B50" s="18" t="s">
        <v>134</v>
      </c>
      <c r="C50" s="22"/>
      <c r="D50" s="18"/>
      <c r="E50" s="21">
        <v>1</v>
      </c>
      <c r="F50" s="21">
        <v>500</v>
      </c>
      <c r="G50" s="25">
        <f>F50*7.5</f>
        <v>3750</v>
      </c>
      <c r="H50" s="21">
        <f t="shared" si="0"/>
        <v>2625</v>
      </c>
      <c r="I50" s="21">
        <f t="shared" si="1"/>
        <v>1125</v>
      </c>
    </row>
    <row r="51" spans="1:9" s="28" customFormat="1" x14ac:dyDescent="0.2">
      <c r="A51" s="7" t="s">
        <v>58</v>
      </c>
      <c r="B51" s="16" t="s">
        <v>135</v>
      </c>
      <c r="C51" s="30"/>
      <c r="D51" s="16"/>
      <c r="E51" s="27"/>
      <c r="F51" s="26">
        <f>SUM(F52:F56)</f>
        <v>0</v>
      </c>
      <c r="G51" s="26">
        <f>SUM(G52:G56)</f>
        <v>8100</v>
      </c>
      <c r="H51" s="27">
        <f t="shared" si="0"/>
        <v>5670</v>
      </c>
      <c r="I51" s="27">
        <f t="shared" si="1"/>
        <v>2430</v>
      </c>
    </row>
    <row r="52" spans="1:9" x14ac:dyDescent="0.2">
      <c r="A52" s="17" t="s">
        <v>123</v>
      </c>
      <c r="B52" s="18" t="s">
        <v>136</v>
      </c>
      <c r="C52" s="22"/>
      <c r="D52" s="18"/>
      <c r="E52" s="21">
        <v>1</v>
      </c>
      <c r="F52" s="21"/>
      <c r="G52" s="25">
        <v>500</v>
      </c>
      <c r="H52" s="21">
        <f t="shared" si="0"/>
        <v>350</v>
      </c>
      <c r="I52" s="21">
        <f t="shared" si="1"/>
        <v>150</v>
      </c>
    </row>
    <row r="53" spans="1:9" x14ac:dyDescent="0.2">
      <c r="A53" s="17" t="s">
        <v>124</v>
      </c>
      <c r="B53" s="18" t="s">
        <v>137</v>
      </c>
      <c r="C53" s="22"/>
      <c r="D53" s="18"/>
      <c r="E53" s="21">
        <v>1</v>
      </c>
      <c r="F53" s="21"/>
      <c r="G53" s="25">
        <v>1000</v>
      </c>
      <c r="H53" s="21">
        <f t="shared" si="0"/>
        <v>700</v>
      </c>
      <c r="I53" s="21">
        <f t="shared" si="1"/>
        <v>300</v>
      </c>
    </row>
    <row r="54" spans="1:9" x14ac:dyDescent="0.2">
      <c r="A54" s="17" t="s">
        <v>125</v>
      </c>
      <c r="B54" s="18" t="s">
        <v>138</v>
      </c>
      <c r="C54" s="22"/>
      <c r="D54" s="18"/>
      <c r="E54" s="21">
        <v>1</v>
      </c>
      <c r="F54" s="21"/>
      <c r="G54" s="25">
        <v>5600</v>
      </c>
      <c r="H54" s="21">
        <f t="shared" si="0"/>
        <v>3919.9999999999995</v>
      </c>
      <c r="I54" s="21">
        <f t="shared" si="1"/>
        <v>1680.0000000000005</v>
      </c>
    </row>
    <row r="55" spans="1:9" x14ac:dyDescent="0.2">
      <c r="A55" s="17" t="s">
        <v>126</v>
      </c>
      <c r="B55" s="18" t="s">
        <v>139</v>
      </c>
      <c r="C55" s="22"/>
      <c r="D55" s="18"/>
      <c r="E55" s="21">
        <v>1</v>
      </c>
      <c r="F55" s="21"/>
      <c r="G55" s="25">
        <v>1000</v>
      </c>
      <c r="H55" s="21">
        <f t="shared" si="0"/>
        <v>700</v>
      </c>
      <c r="I55" s="21">
        <f t="shared" si="1"/>
        <v>300</v>
      </c>
    </row>
    <row r="56" spans="1:9" x14ac:dyDescent="0.2">
      <c r="A56" s="17" t="s">
        <v>127</v>
      </c>
      <c r="B56" s="18" t="s">
        <v>140</v>
      </c>
      <c r="C56" s="22"/>
      <c r="D56" s="18"/>
      <c r="E56" s="21">
        <v>1</v>
      </c>
      <c r="F56" s="21"/>
      <c r="G56" s="25">
        <v>0</v>
      </c>
      <c r="H56" s="21">
        <f t="shared" si="0"/>
        <v>0</v>
      </c>
      <c r="I56" s="21">
        <f t="shared" si="1"/>
        <v>0</v>
      </c>
    </row>
    <row r="57" spans="1:9" s="28" customFormat="1" x14ac:dyDescent="0.2">
      <c r="A57" s="7" t="s">
        <v>59</v>
      </c>
      <c r="B57" s="16" t="s">
        <v>141</v>
      </c>
      <c r="C57" s="30"/>
      <c r="D57" s="16"/>
      <c r="E57" s="27">
        <v>1</v>
      </c>
      <c r="F57" s="27">
        <v>2100</v>
      </c>
      <c r="G57" s="26">
        <f>F57*7.5</f>
        <v>15750</v>
      </c>
      <c r="H57" s="27">
        <f t="shared" si="0"/>
        <v>11025</v>
      </c>
      <c r="I57" s="27">
        <f t="shared" si="1"/>
        <v>4725</v>
      </c>
    </row>
    <row r="58" spans="1:9" s="28" customFormat="1" x14ac:dyDescent="0.2">
      <c r="A58" s="7" t="s">
        <v>128</v>
      </c>
      <c r="B58" s="16" t="s">
        <v>142</v>
      </c>
      <c r="C58" s="30"/>
      <c r="D58" s="16"/>
      <c r="E58" s="27">
        <v>1</v>
      </c>
      <c r="F58" s="27"/>
      <c r="G58" s="26">
        <f>275000-239891</f>
        <v>35109</v>
      </c>
      <c r="H58" s="27">
        <f t="shared" si="0"/>
        <v>24576.3</v>
      </c>
      <c r="I58" s="27">
        <f t="shared" si="1"/>
        <v>10532.7</v>
      </c>
    </row>
    <row r="59" spans="1:9" s="28" customFormat="1" ht="21.75" customHeight="1" x14ac:dyDescent="0.2">
      <c r="A59" s="7"/>
      <c r="B59" s="16" t="s">
        <v>171</v>
      </c>
      <c r="C59" s="16"/>
      <c r="D59" s="16"/>
      <c r="E59" s="16"/>
      <c r="F59" s="16"/>
      <c r="G59" s="26">
        <f>G58+G57+G51+G43+G39+G29+G23+G20</f>
        <v>244899.55</v>
      </c>
      <c r="H59" s="27">
        <f t="shared" si="0"/>
        <v>171429.68499999997</v>
      </c>
      <c r="I59" s="27">
        <f t="shared" si="1"/>
        <v>73469.86500000002</v>
      </c>
    </row>
    <row r="60" spans="1:9" x14ac:dyDescent="0.2">
      <c r="A60" s="49" t="s">
        <v>129</v>
      </c>
      <c r="B60" s="50" t="s">
        <v>143</v>
      </c>
      <c r="C60" s="49" t="s">
        <v>150</v>
      </c>
      <c r="D60" s="49"/>
      <c r="E60" s="49" t="s">
        <v>151</v>
      </c>
      <c r="F60" s="49"/>
      <c r="G60" s="49" t="s">
        <v>117</v>
      </c>
      <c r="H60" s="49"/>
      <c r="I60" s="49"/>
    </row>
    <row r="61" spans="1:9" ht="31.5" x14ac:dyDescent="0.2">
      <c r="A61" s="49"/>
      <c r="B61" s="50"/>
      <c r="C61" s="49"/>
      <c r="D61" s="49"/>
      <c r="E61" s="49"/>
      <c r="F61" s="49"/>
      <c r="G61" s="7" t="s">
        <v>27</v>
      </c>
      <c r="H61" s="8" t="s">
        <v>44</v>
      </c>
      <c r="I61" s="7" t="s">
        <v>49</v>
      </c>
    </row>
    <row r="62" spans="1:9" s="28" customFormat="1" x14ac:dyDescent="0.2">
      <c r="A62" s="7" t="s">
        <v>7</v>
      </c>
      <c r="B62" s="16" t="s">
        <v>144</v>
      </c>
      <c r="C62" s="27">
        <v>0</v>
      </c>
      <c r="D62" s="27"/>
      <c r="E62" s="27">
        <v>1</v>
      </c>
      <c r="F62" s="27"/>
      <c r="G62" s="27">
        <f>H62+I62</f>
        <v>8000</v>
      </c>
      <c r="H62" s="16"/>
      <c r="I62" s="27">
        <v>8000</v>
      </c>
    </row>
    <row r="63" spans="1:9" s="28" customFormat="1" x14ac:dyDescent="0.2">
      <c r="A63" s="7" t="s">
        <v>0</v>
      </c>
      <c r="B63" s="16" t="s">
        <v>145</v>
      </c>
      <c r="C63" s="27">
        <v>0</v>
      </c>
      <c r="D63" s="27"/>
      <c r="E63" s="27"/>
      <c r="F63" s="27"/>
      <c r="G63" s="27">
        <f>SUM(G64:G66)</f>
        <v>8400</v>
      </c>
      <c r="H63" s="27">
        <f t="shared" ref="H63:I63" si="5">SUM(H64:H66)</f>
        <v>0</v>
      </c>
      <c r="I63" s="27">
        <f t="shared" si="5"/>
        <v>8400</v>
      </c>
    </row>
    <row r="64" spans="1:9" x14ac:dyDescent="0.2">
      <c r="A64" s="17" t="s">
        <v>63</v>
      </c>
      <c r="B64" s="18" t="s">
        <v>108</v>
      </c>
      <c r="C64" s="21">
        <v>0</v>
      </c>
      <c r="D64" s="21"/>
      <c r="E64" s="21">
        <v>1</v>
      </c>
      <c r="F64" s="21"/>
      <c r="G64" s="21">
        <f t="shared" ref="G64:G69" si="6">H64+I64</f>
        <v>3500</v>
      </c>
      <c r="H64" s="18"/>
      <c r="I64" s="21">
        <v>3500</v>
      </c>
    </row>
    <row r="65" spans="1:9" x14ac:dyDescent="0.2">
      <c r="A65" s="17" t="s">
        <v>64</v>
      </c>
      <c r="B65" s="18" t="s">
        <v>130</v>
      </c>
      <c r="C65" s="21">
        <v>0</v>
      </c>
      <c r="D65" s="21"/>
      <c r="E65" s="21">
        <v>1</v>
      </c>
      <c r="F65" s="21"/>
      <c r="G65" s="21">
        <f t="shared" si="6"/>
        <v>1500</v>
      </c>
      <c r="H65" s="18"/>
      <c r="I65" s="21">
        <f>150*10</f>
        <v>1500</v>
      </c>
    </row>
    <row r="66" spans="1:9" x14ac:dyDescent="0.2">
      <c r="A66" s="17" t="s">
        <v>65</v>
      </c>
      <c r="B66" s="18" t="s">
        <v>146</v>
      </c>
      <c r="C66" s="21">
        <v>0</v>
      </c>
      <c r="D66" s="21"/>
      <c r="E66" s="21">
        <v>136</v>
      </c>
      <c r="F66" s="21"/>
      <c r="G66" s="21">
        <f t="shared" si="6"/>
        <v>3400</v>
      </c>
      <c r="H66" s="18"/>
      <c r="I66" s="21">
        <f>E66*25</f>
        <v>3400</v>
      </c>
    </row>
    <row r="67" spans="1:9" s="28" customFormat="1" x14ac:dyDescent="0.2">
      <c r="A67" s="7" t="s">
        <v>1</v>
      </c>
      <c r="B67" s="16" t="s">
        <v>147</v>
      </c>
      <c r="C67" s="27">
        <v>0</v>
      </c>
      <c r="D67" s="27"/>
      <c r="E67" s="27">
        <v>2</v>
      </c>
      <c r="F67" s="27"/>
      <c r="G67" s="27">
        <f t="shared" si="6"/>
        <v>2000</v>
      </c>
      <c r="H67" s="16"/>
      <c r="I67" s="27">
        <v>2000</v>
      </c>
    </row>
    <row r="68" spans="1:9" s="28" customFormat="1" x14ac:dyDescent="0.2">
      <c r="A68" s="7" t="s">
        <v>2</v>
      </c>
      <c r="B68" s="16" t="s">
        <v>148</v>
      </c>
      <c r="C68" s="27">
        <v>0</v>
      </c>
      <c r="D68" s="27"/>
      <c r="E68" s="27">
        <f>31*36</f>
        <v>1116</v>
      </c>
      <c r="F68" s="27"/>
      <c r="G68" s="27">
        <f t="shared" si="6"/>
        <v>3000</v>
      </c>
      <c r="H68" s="16"/>
      <c r="I68" s="27">
        <v>3000</v>
      </c>
    </row>
    <row r="69" spans="1:9" s="28" customFormat="1" x14ac:dyDescent="0.2">
      <c r="A69" s="7" t="s">
        <v>46</v>
      </c>
      <c r="B69" s="16" t="s">
        <v>149</v>
      </c>
      <c r="C69" s="27">
        <v>0</v>
      </c>
      <c r="D69" s="27"/>
      <c r="E69" s="27">
        <v>1</v>
      </c>
      <c r="F69" s="27"/>
      <c r="G69" s="27">
        <f t="shared" si="6"/>
        <v>8700</v>
      </c>
      <c r="H69" s="16"/>
      <c r="I69" s="27">
        <v>8700</v>
      </c>
    </row>
    <row r="70" spans="1:9" s="28" customFormat="1" x14ac:dyDescent="0.2">
      <c r="A70" s="29"/>
      <c r="B70" s="30" t="s">
        <v>172</v>
      </c>
      <c r="C70" s="30"/>
      <c r="D70" s="30"/>
      <c r="E70" s="30"/>
      <c r="F70" s="30"/>
      <c r="G70" s="31">
        <f>G69+G68+G67+G63+G62</f>
        <v>30100</v>
      </c>
      <c r="H70" s="31">
        <f t="shared" ref="H70:I70" si="7">H69+H68+H67+H63+H62</f>
        <v>0</v>
      </c>
      <c r="I70" s="31">
        <f t="shared" si="7"/>
        <v>30100</v>
      </c>
    </row>
    <row r="71" spans="1:9" s="28" customFormat="1" x14ac:dyDescent="0.2">
      <c r="A71" s="29"/>
      <c r="B71" s="30" t="s">
        <v>173</v>
      </c>
      <c r="C71" s="30"/>
      <c r="D71" s="30"/>
      <c r="E71" s="30"/>
      <c r="F71" s="31"/>
      <c r="G71" s="31">
        <f t="shared" ref="G71:H71" si="8">G70+G59</f>
        <v>274999.55</v>
      </c>
      <c r="H71" s="31">
        <f t="shared" si="8"/>
        <v>171429.68499999997</v>
      </c>
      <c r="I71" s="31">
        <f>I70+I59</f>
        <v>103569.86500000002</v>
      </c>
    </row>
  </sheetData>
  <mergeCells count="24">
    <mergeCell ref="C15:I15"/>
    <mergeCell ref="A1:I1"/>
    <mergeCell ref="A2:I2"/>
    <mergeCell ref="A3:I3"/>
    <mergeCell ref="C5:I5"/>
    <mergeCell ref="C6:I6"/>
    <mergeCell ref="C7:I7"/>
    <mergeCell ref="C8:I8"/>
    <mergeCell ref="C11:I11"/>
    <mergeCell ref="C12:I12"/>
    <mergeCell ref="C13:I13"/>
    <mergeCell ref="C14:I14"/>
    <mergeCell ref="C16:I16"/>
    <mergeCell ref="C17:I17"/>
    <mergeCell ref="A18:A19"/>
    <mergeCell ref="B18:B19"/>
    <mergeCell ref="C18:D18"/>
    <mergeCell ref="E18:F18"/>
    <mergeCell ref="G18:I18"/>
    <mergeCell ref="A60:A61"/>
    <mergeCell ref="B60:B61"/>
    <mergeCell ref="C60:D61"/>
    <mergeCell ref="E60:F61"/>
    <mergeCell ref="G60:I60"/>
  </mergeCells>
  <pageMargins left="0.93" right="0.38" top="0.74803149606299213" bottom="0.74803149606299213" header="0.31496062992125984" footer="0.31496062992125984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0C2E-7C32-46DC-9799-A869C5A00B32}">
  <sheetPr>
    <pageSetUpPr fitToPage="1"/>
  </sheetPr>
  <dimension ref="A1:I71"/>
  <sheetViews>
    <sheetView tabSelected="1" workbookViewId="0">
      <selection activeCell="L25" sqref="L25"/>
    </sheetView>
  </sheetViews>
  <sheetFormatPr defaultRowHeight="15.75" x14ac:dyDescent="0.2"/>
  <cols>
    <col min="1" max="1" width="5" style="23" customWidth="1"/>
    <col min="2" max="2" width="33.140625" style="6" customWidth="1"/>
    <col min="3" max="4" width="10.5703125" style="6" customWidth="1"/>
    <col min="5" max="5" width="9.5703125" style="6" customWidth="1"/>
    <col min="6" max="6" width="10.140625" style="6" customWidth="1"/>
    <col min="7" max="7" width="11.85546875" style="6" customWidth="1"/>
    <col min="8" max="8" width="10.85546875" style="6" customWidth="1"/>
    <col min="9" max="9" width="12.85546875" style="6" customWidth="1"/>
    <col min="10" max="10" width="7.42578125" style="6" customWidth="1"/>
    <col min="11" max="11" width="7.140625" style="6" customWidth="1"/>
    <col min="12" max="16" width="7.42578125" style="6" customWidth="1"/>
    <col min="17" max="17" width="8.5703125" style="6" customWidth="1"/>
    <col min="18" max="18" width="6" style="6" customWidth="1"/>
    <col min="19" max="21" width="7.42578125" style="6" customWidth="1"/>
    <col min="22" max="22" width="7.5703125" style="6" customWidth="1"/>
    <col min="23" max="16384" width="9.140625" style="6"/>
  </cols>
  <sheetData>
    <row r="1" spans="1:9" x14ac:dyDescent="0.2">
      <c r="A1" s="46" t="s">
        <v>52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7" t="s">
        <v>181</v>
      </c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8" t="str">
        <f>'PL2 Na Sang'!A3:I3</f>
        <v>(Kèm theo Tờ trình số         -TTr/ĐU ngày     /02/2026 của Đảng ủy UBND tỉnh Điện Biên)</v>
      </c>
      <c r="B3" s="48"/>
      <c r="C3" s="48"/>
      <c r="D3" s="48"/>
      <c r="E3" s="48"/>
      <c r="F3" s="48"/>
      <c r="G3" s="48"/>
      <c r="H3" s="48"/>
      <c r="I3" s="48"/>
    </row>
    <row r="5" spans="1:9" x14ac:dyDescent="0.2">
      <c r="A5" s="7" t="s">
        <v>6</v>
      </c>
      <c r="B5" s="16" t="s">
        <v>77</v>
      </c>
      <c r="C5" s="51"/>
      <c r="D5" s="52"/>
      <c r="E5" s="52"/>
      <c r="F5" s="52"/>
      <c r="G5" s="52"/>
      <c r="H5" s="52"/>
      <c r="I5" s="53"/>
    </row>
    <row r="6" spans="1:9" x14ac:dyDescent="0.2">
      <c r="A6" s="7" t="s">
        <v>7</v>
      </c>
      <c r="B6" s="16" t="s">
        <v>11</v>
      </c>
      <c r="C6" s="51" t="s">
        <v>177</v>
      </c>
      <c r="D6" s="52"/>
      <c r="E6" s="52"/>
      <c r="F6" s="52"/>
      <c r="G6" s="52"/>
      <c r="H6" s="52"/>
      <c r="I6" s="53"/>
    </row>
    <row r="7" spans="1:9" x14ac:dyDescent="0.2">
      <c r="A7" s="7" t="s">
        <v>0</v>
      </c>
      <c r="B7" s="16" t="s">
        <v>78</v>
      </c>
      <c r="C7" s="51" t="s">
        <v>176</v>
      </c>
      <c r="D7" s="52"/>
      <c r="E7" s="52"/>
      <c r="F7" s="52"/>
      <c r="G7" s="52"/>
      <c r="H7" s="52"/>
      <c r="I7" s="53"/>
    </row>
    <row r="8" spans="1:9" x14ac:dyDescent="0.2">
      <c r="A8" s="17" t="s">
        <v>1</v>
      </c>
      <c r="B8" s="16" t="s">
        <v>13</v>
      </c>
      <c r="C8" s="51"/>
      <c r="D8" s="52"/>
      <c r="E8" s="52"/>
      <c r="F8" s="52"/>
      <c r="G8" s="52"/>
      <c r="H8" s="52"/>
      <c r="I8" s="53"/>
    </row>
    <row r="9" spans="1:9" x14ac:dyDescent="0.2">
      <c r="A9" s="17" t="s">
        <v>53</v>
      </c>
      <c r="B9" s="18" t="s">
        <v>14</v>
      </c>
      <c r="C9" s="19">
        <v>31</v>
      </c>
      <c r="D9" s="20" t="s">
        <v>112</v>
      </c>
      <c r="E9" s="20" t="s">
        <v>115</v>
      </c>
      <c r="F9" s="19">
        <v>15</v>
      </c>
      <c r="G9" s="20" t="s">
        <v>116</v>
      </c>
      <c r="H9" s="19">
        <v>16</v>
      </c>
      <c r="I9" s="18"/>
    </row>
    <row r="10" spans="1:9" x14ac:dyDescent="0.2">
      <c r="A10" s="17" t="s">
        <v>54</v>
      </c>
      <c r="B10" s="18" t="s">
        <v>16</v>
      </c>
      <c r="C10" s="21">
        <f>F10+H10</f>
        <v>1085</v>
      </c>
      <c r="D10" s="20" t="s">
        <v>113</v>
      </c>
      <c r="E10" s="20" t="s">
        <v>115</v>
      </c>
      <c r="F10" s="19">
        <f>F9*35</f>
        <v>525</v>
      </c>
      <c r="G10" s="20" t="s">
        <v>116</v>
      </c>
      <c r="H10" s="19">
        <f>H9*35</f>
        <v>560</v>
      </c>
      <c r="I10" s="18"/>
    </row>
    <row r="11" spans="1:9" x14ac:dyDescent="0.2">
      <c r="A11" s="7" t="s">
        <v>2</v>
      </c>
      <c r="B11" s="16" t="s">
        <v>18</v>
      </c>
      <c r="C11" s="57">
        <v>65000</v>
      </c>
      <c r="D11" s="58"/>
      <c r="E11" s="58"/>
      <c r="F11" s="58"/>
      <c r="G11" s="58"/>
      <c r="H11" s="58"/>
      <c r="I11" s="59"/>
    </row>
    <row r="12" spans="1:9" x14ac:dyDescent="0.2">
      <c r="A12" s="17" t="s">
        <v>55</v>
      </c>
      <c r="B12" s="18" t="s">
        <v>79</v>
      </c>
      <c r="C12" s="51"/>
      <c r="D12" s="52"/>
      <c r="E12" s="52"/>
      <c r="F12" s="52"/>
      <c r="G12" s="52"/>
      <c r="H12" s="52"/>
      <c r="I12" s="53"/>
    </row>
    <row r="13" spans="1:9" x14ac:dyDescent="0.2">
      <c r="A13" s="17" t="s">
        <v>56</v>
      </c>
      <c r="B13" s="18" t="s">
        <v>80</v>
      </c>
      <c r="C13" s="51"/>
      <c r="D13" s="52"/>
      <c r="E13" s="52"/>
      <c r="F13" s="52"/>
      <c r="G13" s="52"/>
      <c r="H13" s="52"/>
      <c r="I13" s="53"/>
    </row>
    <row r="14" spans="1:9" x14ac:dyDescent="0.2">
      <c r="A14" s="17" t="s">
        <v>57</v>
      </c>
      <c r="B14" s="18" t="s">
        <v>81</v>
      </c>
      <c r="C14" s="51" t="s">
        <v>168</v>
      </c>
      <c r="D14" s="52"/>
      <c r="E14" s="52"/>
      <c r="F14" s="52"/>
      <c r="G14" s="52"/>
      <c r="H14" s="52"/>
      <c r="I14" s="53"/>
    </row>
    <row r="15" spans="1:9" x14ac:dyDescent="0.2">
      <c r="A15" s="7" t="s">
        <v>46</v>
      </c>
      <c r="B15" s="16" t="s">
        <v>82</v>
      </c>
      <c r="C15" s="51" t="s">
        <v>166</v>
      </c>
      <c r="D15" s="52"/>
      <c r="E15" s="52"/>
      <c r="F15" s="52"/>
      <c r="G15" s="52"/>
      <c r="H15" s="52"/>
      <c r="I15" s="53"/>
    </row>
    <row r="16" spans="1:9" x14ac:dyDescent="0.2">
      <c r="A16" s="7" t="s">
        <v>58</v>
      </c>
      <c r="B16" s="16" t="s">
        <v>41</v>
      </c>
      <c r="C16" s="51">
        <v>2027</v>
      </c>
      <c r="D16" s="52"/>
      <c r="E16" s="52"/>
      <c r="F16" s="52"/>
      <c r="G16" s="52"/>
      <c r="H16" s="52"/>
      <c r="I16" s="53"/>
    </row>
    <row r="17" spans="1:9" x14ac:dyDescent="0.2">
      <c r="A17" s="7" t="s">
        <v>59</v>
      </c>
      <c r="B17" s="16" t="s">
        <v>83</v>
      </c>
      <c r="C17" s="51"/>
      <c r="D17" s="52"/>
      <c r="E17" s="52"/>
      <c r="F17" s="52"/>
      <c r="G17" s="52"/>
      <c r="H17" s="52"/>
      <c r="I17" s="53"/>
    </row>
    <row r="18" spans="1:9" ht="22.5" customHeight="1" x14ac:dyDescent="0.2">
      <c r="A18" s="34" t="s">
        <v>60</v>
      </c>
      <c r="B18" s="34" t="s">
        <v>84</v>
      </c>
      <c r="C18" s="36" t="s">
        <v>110</v>
      </c>
      <c r="D18" s="37"/>
      <c r="E18" s="36" t="s">
        <v>152</v>
      </c>
      <c r="F18" s="37"/>
      <c r="G18" s="36" t="s">
        <v>117</v>
      </c>
      <c r="H18" s="39"/>
      <c r="I18" s="37"/>
    </row>
    <row r="19" spans="1:9" ht="46.5" customHeight="1" x14ac:dyDescent="0.2">
      <c r="A19" s="35"/>
      <c r="B19" s="35"/>
      <c r="C19" s="7" t="s">
        <v>111</v>
      </c>
      <c r="D19" s="7" t="s">
        <v>114</v>
      </c>
      <c r="E19" s="7" t="s">
        <v>111</v>
      </c>
      <c r="F19" s="7" t="s">
        <v>114</v>
      </c>
      <c r="G19" s="7" t="s">
        <v>27</v>
      </c>
      <c r="H19" s="7" t="s">
        <v>44</v>
      </c>
      <c r="I19" s="7" t="s">
        <v>49</v>
      </c>
    </row>
    <row r="20" spans="1:9" s="28" customFormat="1" x14ac:dyDescent="0.2">
      <c r="A20" s="7" t="s">
        <v>7</v>
      </c>
      <c r="B20" s="16" t="s">
        <v>85</v>
      </c>
      <c r="C20" s="16"/>
      <c r="D20" s="16"/>
      <c r="E20" s="16"/>
      <c r="F20" s="16"/>
      <c r="G20" s="26">
        <f>SUM(G21:G22)</f>
        <v>45412.5</v>
      </c>
      <c r="H20" s="27">
        <f>G20*70%</f>
        <v>31788.749999999996</v>
      </c>
      <c r="I20" s="27">
        <f>G20-H20</f>
        <v>13623.750000000004</v>
      </c>
    </row>
    <row r="21" spans="1:9" x14ac:dyDescent="0.2">
      <c r="A21" s="17" t="s">
        <v>61</v>
      </c>
      <c r="B21" s="18" t="s">
        <v>86</v>
      </c>
      <c r="C21" s="22"/>
      <c r="D21" s="18"/>
      <c r="E21" s="21">
        <v>31</v>
      </c>
      <c r="F21" s="21">
        <v>3720</v>
      </c>
      <c r="G21" s="25">
        <f>F21*7.5</f>
        <v>27900</v>
      </c>
      <c r="H21" s="21">
        <f t="shared" ref="H21:H59" si="0">G21*70%</f>
        <v>19530</v>
      </c>
      <c r="I21" s="21">
        <f t="shared" ref="I21:I59" si="1">G21-H21</f>
        <v>8370</v>
      </c>
    </row>
    <row r="22" spans="1:9" x14ac:dyDescent="0.2">
      <c r="A22" s="17" t="s">
        <v>62</v>
      </c>
      <c r="B22" s="18" t="s">
        <v>87</v>
      </c>
      <c r="C22" s="22"/>
      <c r="D22" s="18"/>
      <c r="E22" s="21">
        <v>14</v>
      </c>
      <c r="F22" s="21">
        <v>2335</v>
      </c>
      <c r="G22" s="25">
        <f>F22*7.5</f>
        <v>17512.5</v>
      </c>
      <c r="H22" s="21">
        <f t="shared" si="0"/>
        <v>12258.75</v>
      </c>
      <c r="I22" s="21">
        <f t="shared" si="1"/>
        <v>5253.75</v>
      </c>
    </row>
    <row r="23" spans="1:9" s="28" customFormat="1" x14ac:dyDescent="0.2">
      <c r="A23" s="7" t="s">
        <v>0</v>
      </c>
      <c r="B23" s="16" t="s">
        <v>88</v>
      </c>
      <c r="C23" s="30"/>
      <c r="D23" s="16"/>
      <c r="E23" s="27"/>
      <c r="F23" s="26">
        <f>SUM(F24:F28)</f>
        <v>413</v>
      </c>
      <c r="G23" s="26">
        <f>SUM(G24:G28)</f>
        <v>3097.5</v>
      </c>
      <c r="H23" s="27">
        <f t="shared" si="0"/>
        <v>2168.25</v>
      </c>
      <c r="I23" s="27">
        <f t="shared" si="1"/>
        <v>929.25</v>
      </c>
    </row>
    <row r="24" spans="1:9" x14ac:dyDescent="0.2">
      <c r="A24" s="17" t="s">
        <v>63</v>
      </c>
      <c r="B24" s="18" t="s">
        <v>89</v>
      </c>
      <c r="C24" s="22"/>
      <c r="D24" s="18"/>
      <c r="E24" s="21">
        <v>1</v>
      </c>
      <c r="F24" s="21">
        <v>128</v>
      </c>
      <c r="G24" s="25">
        <f>F24*7.5</f>
        <v>960</v>
      </c>
      <c r="H24" s="21">
        <f t="shared" si="0"/>
        <v>672</v>
      </c>
      <c r="I24" s="21">
        <f t="shared" si="1"/>
        <v>288</v>
      </c>
    </row>
    <row r="25" spans="1:9" x14ac:dyDescent="0.2">
      <c r="A25" s="17" t="s">
        <v>64</v>
      </c>
      <c r="B25" s="18" t="s">
        <v>90</v>
      </c>
      <c r="C25" s="22"/>
      <c r="D25" s="18"/>
      <c r="E25" s="21">
        <v>1</v>
      </c>
      <c r="F25" s="21">
        <v>70</v>
      </c>
      <c r="G25" s="25">
        <f t="shared" ref="G25:G28" si="2">F25*7.5</f>
        <v>525</v>
      </c>
      <c r="H25" s="21">
        <f t="shared" si="0"/>
        <v>367.5</v>
      </c>
      <c r="I25" s="21">
        <f t="shared" si="1"/>
        <v>157.5</v>
      </c>
    </row>
    <row r="26" spans="1:9" ht="47.25" x14ac:dyDescent="0.2">
      <c r="A26" s="17" t="s">
        <v>65</v>
      </c>
      <c r="B26" s="18" t="s">
        <v>91</v>
      </c>
      <c r="C26" s="22"/>
      <c r="D26" s="18"/>
      <c r="E26" s="21">
        <v>1</v>
      </c>
      <c r="F26" s="21">
        <v>70</v>
      </c>
      <c r="G26" s="25">
        <f t="shared" si="2"/>
        <v>525</v>
      </c>
      <c r="H26" s="21">
        <f t="shared" si="0"/>
        <v>367.5</v>
      </c>
      <c r="I26" s="21">
        <f t="shared" si="1"/>
        <v>157.5</v>
      </c>
    </row>
    <row r="27" spans="1:9" x14ac:dyDescent="0.2">
      <c r="A27" s="17" t="s">
        <v>66</v>
      </c>
      <c r="B27" s="18" t="s">
        <v>92</v>
      </c>
      <c r="C27" s="22"/>
      <c r="D27" s="18"/>
      <c r="E27" s="21">
        <v>1</v>
      </c>
      <c r="F27" s="21">
        <v>60</v>
      </c>
      <c r="G27" s="25">
        <f t="shared" si="2"/>
        <v>450</v>
      </c>
      <c r="H27" s="21">
        <f t="shared" si="0"/>
        <v>315</v>
      </c>
      <c r="I27" s="21">
        <f t="shared" si="1"/>
        <v>135</v>
      </c>
    </row>
    <row r="28" spans="1:9" x14ac:dyDescent="0.2">
      <c r="A28" s="17" t="s">
        <v>67</v>
      </c>
      <c r="B28" s="18" t="s">
        <v>93</v>
      </c>
      <c r="C28" s="22"/>
      <c r="D28" s="18"/>
      <c r="E28" s="21">
        <v>1</v>
      </c>
      <c r="F28" s="21">
        <v>85</v>
      </c>
      <c r="G28" s="25">
        <f t="shared" si="2"/>
        <v>637.5</v>
      </c>
      <c r="H28" s="21">
        <f t="shared" si="0"/>
        <v>446.25</v>
      </c>
      <c r="I28" s="21">
        <f t="shared" si="1"/>
        <v>191.25</v>
      </c>
    </row>
    <row r="29" spans="1:9" s="28" customFormat="1" x14ac:dyDescent="0.2">
      <c r="A29" s="7" t="s">
        <v>1</v>
      </c>
      <c r="B29" s="16" t="s">
        <v>94</v>
      </c>
      <c r="C29" s="30"/>
      <c r="D29" s="16"/>
      <c r="E29" s="27"/>
      <c r="F29" s="26">
        <f>SUM(F30:F38)</f>
        <v>2786.9399999999996</v>
      </c>
      <c r="G29" s="26">
        <f>SUM(G30:G38)</f>
        <v>20902.050000000003</v>
      </c>
      <c r="H29" s="27">
        <f t="shared" si="0"/>
        <v>14631.435000000001</v>
      </c>
      <c r="I29" s="27">
        <f t="shared" si="1"/>
        <v>6270.6150000000016</v>
      </c>
    </row>
    <row r="30" spans="1:9" x14ac:dyDescent="0.2">
      <c r="A30" s="17" t="s">
        <v>53</v>
      </c>
      <c r="B30" s="18" t="s">
        <v>95</v>
      </c>
      <c r="C30" s="22"/>
      <c r="D30" s="18"/>
      <c r="E30" s="21">
        <v>1</v>
      </c>
      <c r="F30" s="21">
        <v>170</v>
      </c>
      <c r="G30" s="25">
        <f>F30*7.5</f>
        <v>1275</v>
      </c>
      <c r="H30" s="21">
        <f t="shared" si="0"/>
        <v>892.5</v>
      </c>
      <c r="I30" s="21">
        <f t="shared" si="1"/>
        <v>382.5</v>
      </c>
    </row>
    <row r="31" spans="1:9" x14ac:dyDescent="0.2">
      <c r="A31" s="17" t="s">
        <v>54</v>
      </c>
      <c r="B31" s="18" t="s">
        <v>96</v>
      </c>
      <c r="C31" s="22"/>
      <c r="D31" s="18"/>
      <c r="E31" s="21">
        <v>5</v>
      </c>
      <c r="F31" s="21">
        <f>4.2*(7.5+2.8)*E31</f>
        <v>216.3</v>
      </c>
      <c r="G31" s="25">
        <f t="shared" ref="G31:G38" si="3">F31*7.5</f>
        <v>1622.25</v>
      </c>
      <c r="H31" s="21">
        <f t="shared" si="0"/>
        <v>1135.5749999999998</v>
      </c>
      <c r="I31" s="21">
        <f t="shared" si="1"/>
        <v>486.67500000000018</v>
      </c>
    </row>
    <row r="32" spans="1:9" x14ac:dyDescent="0.2">
      <c r="A32" s="17" t="s">
        <v>68</v>
      </c>
      <c r="B32" s="18" t="s">
        <v>97</v>
      </c>
      <c r="C32" s="22"/>
      <c r="D32" s="18"/>
      <c r="E32" s="21">
        <v>1</v>
      </c>
      <c r="F32" s="21">
        <f>4.2*(7.5+2.8)</f>
        <v>43.260000000000005</v>
      </c>
      <c r="G32" s="25">
        <f t="shared" si="3"/>
        <v>324.45000000000005</v>
      </c>
      <c r="H32" s="21">
        <f t="shared" si="0"/>
        <v>227.11500000000001</v>
      </c>
      <c r="I32" s="21">
        <f t="shared" si="1"/>
        <v>97.335000000000036</v>
      </c>
    </row>
    <row r="33" spans="1:9" x14ac:dyDescent="0.2">
      <c r="A33" s="17" t="s">
        <v>69</v>
      </c>
      <c r="B33" s="18" t="s">
        <v>98</v>
      </c>
      <c r="C33" s="22"/>
      <c r="D33" s="18"/>
      <c r="E33" s="21">
        <v>2</v>
      </c>
      <c r="F33" s="21">
        <v>60</v>
      </c>
      <c r="G33" s="25">
        <f t="shared" si="3"/>
        <v>450</v>
      </c>
      <c r="H33" s="21">
        <f t="shared" si="0"/>
        <v>315</v>
      </c>
      <c r="I33" s="21">
        <f t="shared" si="1"/>
        <v>135</v>
      </c>
    </row>
    <row r="34" spans="1:9" x14ac:dyDescent="0.2">
      <c r="A34" s="17" t="s">
        <v>70</v>
      </c>
      <c r="B34" s="18" t="s">
        <v>99</v>
      </c>
      <c r="C34" s="22"/>
      <c r="D34" s="18"/>
      <c r="E34" s="21">
        <v>1</v>
      </c>
      <c r="F34" s="21">
        <v>600</v>
      </c>
      <c r="G34" s="25">
        <f t="shared" si="3"/>
        <v>4500</v>
      </c>
      <c r="H34" s="21">
        <f t="shared" si="0"/>
        <v>3150</v>
      </c>
      <c r="I34" s="21">
        <f t="shared" si="1"/>
        <v>1350</v>
      </c>
    </row>
    <row r="35" spans="1:9" x14ac:dyDescent="0.2">
      <c r="A35" s="17" t="s">
        <v>71</v>
      </c>
      <c r="B35" s="18" t="s">
        <v>100</v>
      </c>
      <c r="C35" s="22"/>
      <c r="D35" s="18"/>
      <c r="E35" s="21">
        <v>2</v>
      </c>
      <c r="F35" s="21">
        <v>300</v>
      </c>
      <c r="G35" s="25">
        <f t="shared" si="3"/>
        <v>2250</v>
      </c>
      <c r="H35" s="21">
        <f t="shared" si="0"/>
        <v>1575</v>
      </c>
      <c r="I35" s="21">
        <f t="shared" si="1"/>
        <v>675</v>
      </c>
    </row>
    <row r="36" spans="1:9" x14ac:dyDescent="0.2">
      <c r="A36" s="17" t="s">
        <v>72</v>
      </c>
      <c r="B36" s="18" t="s">
        <v>101</v>
      </c>
      <c r="C36" s="22"/>
      <c r="D36" s="18"/>
      <c r="E36" s="21">
        <v>5</v>
      </c>
      <c r="F36" s="21">
        <f>44.6*E36*1.2</f>
        <v>267.59999999999997</v>
      </c>
      <c r="G36" s="25">
        <f t="shared" si="3"/>
        <v>2006.9999999999998</v>
      </c>
      <c r="H36" s="21">
        <f t="shared" si="0"/>
        <v>1404.8999999999999</v>
      </c>
      <c r="I36" s="21">
        <f t="shared" si="1"/>
        <v>602.09999999999991</v>
      </c>
    </row>
    <row r="37" spans="1:9" x14ac:dyDescent="0.2">
      <c r="A37" s="7" t="s">
        <v>73</v>
      </c>
      <c r="B37" s="18" t="s">
        <v>102</v>
      </c>
      <c r="C37" s="22"/>
      <c r="D37" s="18"/>
      <c r="E37" s="21">
        <v>3</v>
      </c>
      <c r="F37" s="21">
        <f>F32*E37</f>
        <v>129.78000000000003</v>
      </c>
      <c r="G37" s="25">
        <f t="shared" si="3"/>
        <v>973.35000000000025</v>
      </c>
      <c r="H37" s="21">
        <f t="shared" si="0"/>
        <v>681.34500000000014</v>
      </c>
      <c r="I37" s="21">
        <f t="shared" si="1"/>
        <v>292.00500000000011</v>
      </c>
    </row>
    <row r="38" spans="1:9" x14ac:dyDescent="0.2">
      <c r="A38" s="17" t="s">
        <v>74</v>
      </c>
      <c r="B38" s="18" t="s">
        <v>103</v>
      </c>
      <c r="C38" s="22"/>
      <c r="D38" s="18"/>
      <c r="E38" s="21">
        <v>1</v>
      </c>
      <c r="F38" s="21">
        <v>1000</v>
      </c>
      <c r="G38" s="25">
        <f t="shared" si="3"/>
        <v>7500</v>
      </c>
      <c r="H38" s="21">
        <f t="shared" si="0"/>
        <v>5250</v>
      </c>
      <c r="I38" s="21">
        <f t="shared" si="1"/>
        <v>2250</v>
      </c>
    </row>
    <row r="39" spans="1:9" s="28" customFormat="1" x14ac:dyDescent="0.2">
      <c r="A39" s="7" t="s">
        <v>2</v>
      </c>
      <c r="B39" s="16" t="s">
        <v>153</v>
      </c>
      <c r="C39" s="30"/>
      <c r="D39" s="16"/>
      <c r="E39" s="27"/>
      <c r="F39" s="26">
        <f>SUM(F40:F42)</f>
        <v>14848</v>
      </c>
      <c r="G39" s="26">
        <f>SUM(G40:G42)</f>
        <v>17536</v>
      </c>
      <c r="H39" s="27">
        <f t="shared" si="0"/>
        <v>12275.199999999999</v>
      </c>
      <c r="I39" s="27">
        <f t="shared" si="1"/>
        <v>5260.8000000000011</v>
      </c>
    </row>
    <row r="40" spans="1:9" x14ac:dyDescent="0.2">
      <c r="A40" s="17" t="s">
        <v>55</v>
      </c>
      <c r="B40" s="18" t="s">
        <v>104</v>
      </c>
      <c r="C40" s="22"/>
      <c r="D40" s="18"/>
      <c r="E40" s="21">
        <v>1</v>
      </c>
      <c r="F40" s="21">
        <v>6000</v>
      </c>
      <c r="G40" s="25">
        <f>F40*0.6</f>
        <v>3600</v>
      </c>
      <c r="H40" s="21">
        <f t="shared" si="0"/>
        <v>2520</v>
      </c>
      <c r="I40" s="21">
        <f t="shared" si="1"/>
        <v>1080</v>
      </c>
    </row>
    <row r="41" spans="1:9" x14ac:dyDescent="0.2">
      <c r="A41" s="17" t="s">
        <v>56</v>
      </c>
      <c r="B41" s="18" t="s">
        <v>105</v>
      </c>
      <c r="C41" s="22"/>
      <c r="D41" s="18"/>
      <c r="E41" s="21">
        <v>2</v>
      </c>
      <c r="F41" s="21">
        <v>7500</v>
      </c>
      <c r="G41" s="25">
        <f>F41*0.6</f>
        <v>4500</v>
      </c>
      <c r="H41" s="21">
        <f t="shared" si="0"/>
        <v>3150</v>
      </c>
      <c r="I41" s="21">
        <f t="shared" si="1"/>
        <v>1350</v>
      </c>
    </row>
    <row r="42" spans="1:9" ht="18.75" x14ac:dyDescent="0.3">
      <c r="A42" s="17" t="s">
        <v>57</v>
      </c>
      <c r="B42" s="18" t="s">
        <v>106</v>
      </c>
      <c r="C42" s="22"/>
      <c r="D42" s="18"/>
      <c r="E42" s="21">
        <v>1</v>
      </c>
      <c r="F42" s="24">
        <v>1348</v>
      </c>
      <c r="G42" s="25">
        <f>F42*7</f>
        <v>9436</v>
      </c>
      <c r="H42" s="21">
        <f t="shared" si="0"/>
        <v>6605.2</v>
      </c>
      <c r="I42" s="21">
        <f t="shared" si="1"/>
        <v>2830.8</v>
      </c>
    </row>
    <row r="43" spans="1:9" s="28" customFormat="1" x14ac:dyDescent="0.2">
      <c r="A43" s="7" t="s">
        <v>46</v>
      </c>
      <c r="B43" s="16" t="s">
        <v>107</v>
      </c>
      <c r="C43" s="30"/>
      <c r="D43" s="16"/>
      <c r="E43" s="27"/>
      <c r="F43" s="26">
        <f>SUM(F44:F50)</f>
        <v>13199</v>
      </c>
      <c r="G43" s="26">
        <f>SUM(G44:G50)</f>
        <v>98992.5</v>
      </c>
      <c r="H43" s="27">
        <f t="shared" si="0"/>
        <v>69294.75</v>
      </c>
      <c r="I43" s="27">
        <f t="shared" si="1"/>
        <v>29697.75</v>
      </c>
    </row>
    <row r="44" spans="1:9" x14ac:dyDescent="0.2">
      <c r="A44" s="17" t="s">
        <v>75</v>
      </c>
      <c r="B44" s="18" t="s">
        <v>108</v>
      </c>
      <c r="C44" s="22"/>
      <c r="D44" s="18"/>
      <c r="E44" s="21">
        <v>1</v>
      </c>
      <c r="F44" s="21">
        <v>200</v>
      </c>
      <c r="G44" s="25">
        <f t="shared" ref="G44:G49" si="4">F44*7.5</f>
        <v>1500</v>
      </c>
      <c r="H44" s="21">
        <f t="shared" si="0"/>
        <v>1050</v>
      </c>
      <c r="I44" s="21">
        <f t="shared" si="1"/>
        <v>450</v>
      </c>
    </row>
    <row r="45" spans="1:9" x14ac:dyDescent="0.2">
      <c r="A45" s="17" t="s">
        <v>76</v>
      </c>
      <c r="B45" s="18" t="s">
        <v>109</v>
      </c>
      <c r="C45" s="22"/>
      <c r="D45" s="18"/>
      <c r="E45" s="21">
        <v>2</v>
      </c>
      <c r="F45" s="21">
        <v>60</v>
      </c>
      <c r="G45" s="25">
        <f t="shared" si="4"/>
        <v>450</v>
      </c>
      <c r="H45" s="21">
        <f t="shared" si="0"/>
        <v>315</v>
      </c>
      <c r="I45" s="21">
        <f t="shared" si="1"/>
        <v>135</v>
      </c>
    </row>
    <row r="46" spans="1:9" x14ac:dyDescent="0.2">
      <c r="A46" s="17" t="s">
        <v>118</v>
      </c>
      <c r="B46" s="18" t="s">
        <v>130</v>
      </c>
      <c r="C46" s="22"/>
      <c r="D46" s="18"/>
      <c r="E46" s="21">
        <v>1</v>
      </c>
      <c r="F46" s="21">
        <f>1055-F45-F44</f>
        <v>795</v>
      </c>
      <c r="G46" s="25">
        <f t="shared" si="4"/>
        <v>5962.5</v>
      </c>
      <c r="H46" s="21">
        <f t="shared" si="0"/>
        <v>4173.75</v>
      </c>
      <c r="I46" s="21">
        <f t="shared" si="1"/>
        <v>1788.75</v>
      </c>
    </row>
    <row r="47" spans="1:9" x14ac:dyDescent="0.2">
      <c r="A47" s="17" t="s">
        <v>119</v>
      </c>
      <c r="B47" s="18" t="s">
        <v>131</v>
      </c>
      <c r="C47" s="22"/>
      <c r="D47" s="18"/>
      <c r="E47" s="21">
        <v>4</v>
      </c>
      <c r="F47" s="21">
        <f>'[1]Sheet1 (2)'!$D$12*2</f>
        <v>11220</v>
      </c>
      <c r="G47" s="25">
        <f t="shared" si="4"/>
        <v>84150</v>
      </c>
      <c r="H47" s="21">
        <f t="shared" si="0"/>
        <v>58904.999999999993</v>
      </c>
      <c r="I47" s="21">
        <f t="shared" si="1"/>
        <v>25245.000000000007</v>
      </c>
    </row>
    <row r="48" spans="1:9" x14ac:dyDescent="0.2">
      <c r="A48" s="17" t="s">
        <v>120</v>
      </c>
      <c r="B48" s="18" t="s">
        <v>132</v>
      </c>
      <c r="C48" s="22"/>
      <c r="D48" s="18"/>
      <c r="E48" s="21">
        <v>4</v>
      </c>
      <c r="F48" s="21">
        <f>E48*53</f>
        <v>212</v>
      </c>
      <c r="G48" s="25">
        <f t="shared" si="4"/>
        <v>1590</v>
      </c>
      <c r="H48" s="21">
        <f t="shared" si="0"/>
        <v>1113</v>
      </c>
      <c r="I48" s="21">
        <f t="shared" si="1"/>
        <v>477</v>
      </c>
    </row>
    <row r="49" spans="1:9" x14ac:dyDescent="0.2">
      <c r="A49" s="17" t="s">
        <v>121</v>
      </c>
      <c r="B49" s="18" t="s">
        <v>133</v>
      </c>
      <c r="C49" s="22"/>
      <c r="D49" s="18"/>
      <c r="E49" s="21">
        <v>1</v>
      </c>
      <c r="F49" s="21">
        <v>212</v>
      </c>
      <c r="G49" s="25">
        <f t="shared" si="4"/>
        <v>1590</v>
      </c>
      <c r="H49" s="21">
        <f t="shared" si="0"/>
        <v>1113</v>
      </c>
      <c r="I49" s="21">
        <f t="shared" si="1"/>
        <v>477</v>
      </c>
    </row>
    <row r="50" spans="1:9" x14ac:dyDescent="0.2">
      <c r="A50" s="17" t="s">
        <v>122</v>
      </c>
      <c r="B50" s="18" t="s">
        <v>134</v>
      </c>
      <c r="C50" s="22"/>
      <c r="D50" s="18"/>
      <c r="E50" s="21">
        <v>1</v>
      </c>
      <c r="F50" s="21">
        <v>500</v>
      </c>
      <c r="G50" s="25">
        <f>F50*7.5</f>
        <v>3750</v>
      </c>
      <c r="H50" s="21">
        <f t="shared" si="0"/>
        <v>2625</v>
      </c>
      <c r="I50" s="21">
        <f t="shared" si="1"/>
        <v>1125</v>
      </c>
    </row>
    <row r="51" spans="1:9" s="28" customFormat="1" x14ac:dyDescent="0.2">
      <c r="A51" s="7" t="s">
        <v>58</v>
      </c>
      <c r="B51" s="16" t="s">
        <v>135</v>
      </c>
      <c r="C51" s="30"/>
      <c r="D51" s="16"/>
      <c r="E51" s="27"/>
      <c r="F51" s="26">
        <f>SUM(F52:F56)</f>
        <v>0</v>
      </c>
      <c r="G51" s="26">
        <f>SUM(G52:G56)</f>
        <v>8100</v>
      </c>
      <c r="H51" s="27">
        <f t="shared" si="0"/>
        <v>5670</v>
      </c>
      <c r="I51" s="27">
        <f t="shared" si="1"/>
        <v>2430</v>
      </c>
    </row>
    <row r="52" spans="1:9" x14ac:dyDescent="0.2">
      <c r="A52" s="17" t="s">
        <v>123</v>
      </c>
      <c r="B52" s="18" t="s">
        <v>136</v>
      </c>
      <c r="C52" s="22"/>
      <c r="D52" s="18"/>
      <c r="E52" s="21">
        <v>1</v>
      </c>
      <c r="F52" s="21"/>
      <c r="G52" s="25">
        <v>500</v>
      </c>
      <c r="H52" s="21">
        <f t="shared" si="0"/>
        <v>350</v>
      </c>
      <c r="I52" s="21">
        <f t="shared" si="1"/>
        <v>150</v>
      </c>
    </row>
    <row r="53" spans="1:9" x14ac:dyDescent="0.2">
      <c r="A53" s="17" t="s">
        <v>124</v>
      </c>
      <c r="B53" s="18" t="s">
        <v>137</v>
      </c>
      <c r="C53" s="22"/>
      <c r="D53" s="18"/>
      <c r="E53" s="21">
        <v>1</v>
      </c>
      <c r="F53" s="21"/>
      <c r="G53" s="25">
        <v>1000</v>
      </c>
      <c r="H53" s="21">
        <f t="shared" si="0"/>
        <v>700</v>
      </c>
      <c r="I53" s="21">
        <f t="shared" si="1"/>
        <v>300</v>
      </c>
    </row>
    <row r="54" spans="1:9" x14ac:dyDescent="0.2">
      <c r="A54" s="17" t="s">
        <v>125</v>
      </c>
      <c r="B54" s="18" t="s">
        <v>138</v>
      </c>
      <c r="C54" s="22"/>
      <c r="D54" s="18"/>
      <c r="E54" s="21">
        <v>1</v>
      </c>
      <c r="F54" s="21"/>
      <c r="G54" s="25">
        <v>5600</v>
      </c>
      <c r="H54" s="21">
        <f t="shared" si="0"/>
        <v>3919.9999999999995</v>
      </c>
      <c r="I54" s="21">
        <f t="shared" si="1"/>
        <v>1680.0000000000005</v>
      </c>
    </row>
    <row r="55" spans="1:9" x14ac:dyDescent="0.2">
      <c r="A55" s="17" t="s">
        <v>126</v>
      </c>
      <c r="B55" s="18" t="s">
        <v>139</v>
      </c>
      <c r="C55" s="22"/>
      <c r="D55" s="18"/>
      <c r="E55" s="21">
        <v>1</v>
      </c>
      <c r="F55" s="21"/>
      <c r="G55" s="25">
        <v>1000</v>
      </c>
      <c r="H55" s="21">
        <f t="shared" si="0"/>
        <v>700</v>
      </c>
      <c r="I55" s="21">
        <f t="shared" si="1"/>
        <v>300</v>
      </c>
    </row>
    <row r="56" spans="1:9" x14ac:dyDescent="0.2">
      <c r="A56" s="17" t="s">
        <v>127</v>
      </c>
      <c r="B56" s="18" t="s">
        <v>140</v>
      </c>
      <c r="C56" s="22"/>
      <c r="D56" s="18"/>
      <c r="E56" s="21">
        <v>1</v>
      </c>
      <c r="F56" s="21"/>
      <c r="G56" s="25">
        <v>0</v>
      </c>
      <c r="H56" s="21">
        <f t="shared" si="0"/>
        <v>0</v>
      </c>
      <c r="I56" s="21">
        <f t="shared" si="1"/>
        <v>0</v>
      </c>
    </row>
    <row r="57" spans="1:9" s="28" customFormat="1" x14ac:dyDescent="0.2">
      <c r="A57" s="7" t="s">
        <v>59</v>
      </c>
      <c r="B57" s="16" t="s">
        <v>141</v>
      </c>
      <c r="C57" s="30"/>
      <c r="D57" s="16"/>
      <c r="E57" s="27">
        <v>1</v>
      </c>
      <c r="F57" s="27">
        <v>2100</v>
      </c>
      <c r="G57" s="26">
        <f>F57*7.5</f>
        <v>15750</v>
      </c>
      <c r="H57" s="27">
        <f t="shared" si="0"/>
        <v>11025</v>
      </c>
      <c r="I57" s="27">
        <f t="shared" si="1"/>
        <v>4725</v>
      </c>
    </row>
    <row r="58" spans="1:9" s="28" customFormat="1" x14ac:dyDescent="0.2">
      <c r="A58" s="7" t="s">
        <v>128</v>
      </c>
      <c r="B58" s="16" t="s">
        <v>142</v>
      </c>
      <c r="C58" s="30"/>
      <c r="D58" s="16"/>
      <c r="E58" s="27">
        <v>1</v>
      </c>
      <c r="F58" s="27"/>
      <c r="G58" s="26">
        <f>275000-239891</f>
        <v>35109</v>
      </c>
      <c r="H58" s="27">
        <f t="shared" si="0"/>
        <v>24576.3</v>
      </c>
      <c r="I58" s="27">
        <f t="shared" si="1"/>
        <v>10532.7</v>
      </c>
    </row>
    <row r="59" spans="1:9" s="28" customFormat="1" ht="21.75" customHeight="1" x14ac:dyDescent="0.2">
      <c r="A59" s="7"/>
      <c r="B59" s="16" t="s">
        <v>171</v>
      </c>
      <c r="C59" s="16"/>
      <c r="D59" s="16"/>
      <c r="E59" s="16"/>
      <c r="F59" s="16"/>
      <c r="G59" s="26">
        <f>G58+G57+G51+G43+G39+G29+G23+G20</f>
        <v>244899.55</v>
      </c>
      <c r="H59" s="27">
        <f t="shared" si="0"/>
        <v>171429.68499999997</v>
      </c>
      <c r="I59" s="27">
        <f t="shared" si="1"/>
        <v>73469.86500000002</v>
      </c>
    </row>
    <row r="60" spans="1:9" x14ac:dyDescent="0.2">
      <c r="A60" s="49" t="s">
        <v>129</v>
      </c>
      <c r="B60" s="50" t="s">
        <v>143</v>
      </c>
      <c r="C60" s="49" t="s">
        <v>150</v>
      </c>
      <c r="D60" s="49"/>
      <c r="E60" s="49" t="s">
        <v>151</v>
      </c>
      <c r="F60" s="49"/>
      <c r="G60" s="49" t="s">
        <v>117</v>
      </c>
      <c r="H60" s="49"/>
      <c r="I60" s="49"/>
    </row>
    <row r="61" spans="1:9" ht="31.5" x14ac:dyDescent="0.2">
      <c r="A61" s="49"/>
      <c r="B61" s="50"/>
      <c r="C61" s="49"/>
      <c r="D61" s="49"/>
      <c r="E61" s="49"/>
      <c r="F61" s="49"/>
      <c r="G61" s="7" t="s">
        <v>27</v>
      </c>
      <c r="H61" s="8" t="s">
        <v>44</v>
      </c>
      <c r="I61" s="7" t="s">
        <v>49</v>
      </c>
    </row>
    <row r="62" spans="1:9" s="28" customFormat="1" x14ac:dyDescent="0.2">
      <c r="A62" s="7" t="s">
        <v>7</v>
      </c>
      <c r="B62" s="16" t="s">
        <v>144</v>
      </c>
      <c r="C62" s="27">
        <v>0</v>
      </c>
      <c r="D62" s="27"/>
      <c r="E62" s="27">
        <v>1</v>
      </c>
      <c r="F62" s="27"/>
      <c r="G62" s="27">
        <f>H62+I62</f>
        <v>8000</v>
      </c>
      <c r="H62" s="16"/>
      <c r="I62" s="27">
        <v>8000</v>
      </c>
    </row>
    <row r="63" spans="1:9" s="28" customFormat="1" x14ac:dyDescent="0.2">
      <c r="A63" s="7" t="s">
        <v>0</v>
      </c>
      <c r="B63" s="16" t="s">
        <v>145</v>
      </c>
      <c r="C63" s="27">
        <v>0</v>
      </c>
      <c r="D63" s="27"/>
      <c r="E63" s="27"/>
      <c r="F63" s="27"/>
      <c r="G63" s="27">
        <f>SUM(G64:G66)</f>
        <v>8400</v>
      </c>
      <c r="H63" s="27">
        <f t="shared" ref="H63:I63" si="5">SUM(H64:H66)</f>
        <v>0</v>
      </c>
      <c r="I63" s="27">
        <f t="shared" si="5"/>
        <v>8400</v>
      </c>
    </row>
    <row r="64" spans="1:9" x14ac:dyDescent="0.2">
      <c r="A64" s="17" t="s">
        <v>63</v>
      </c>
      <c r="B64" s="18" t="s">
        <v>108</v>
      </c>
      <c r="C64" s="21">
        <v>0</v>
      </c>
      <c r="D64" s="21"/>
      <c r="E64" s="21">
        <v>1</v>
      </c>
      <c r="F64" s="21"/>
      <c r="G64" s="21">
        <f t="shared" ref="G64:G69" si="6">H64+I64</f>
        <v>3500</v>
      </c>
      <c r="H64" s="18"/>
      <c r="I64" s="21">
        <v>3500</v>
      </c>
    </row>
    <row r="65" spans="1:9" x14ac:dyDescent="0.2">
      <c r="A65" s="17" t="s">
        <v>64</v>
      </c>
      <c r="B65" s="18" t="s">
        <v>130</v>
      </c>
      <c r="C65" s="21">
        <v>0</v>
      </c>
      <c r="D65" s="21"/>
      <c r="E65" s="21">
        <v>1</v>
      </c>
      <c r="F65" s="21"/>
      <c r="G65" s="21">
        <f t="shared" si="6"/>
        <v>1500</v>
      </c>
      <c r="H65" s="18"/>
      <c r="I65" s="21">
        <f>150*10</f>
        <v>1500</v>
      </c>
    </row>
    <row r="66" spans="1:9" x14ac:dyDescent="0.2">
      <c r="A66" s="17" t="s">
        <v>65</v>
      </c>
      <c r="B66" s="18" t="s">
        <v>146</v>
      </c>
      <c r="C66" s="21">
        <v>0</v>
      </c>
      <c r="D66" s="21"/>
      <c r="E66" s="21">
        <v>136</v>
      </c>
      <c r="F66" s="21"/>
      <c r="G66" s="21">
        <f t="shared" si="6"/>
        <v>3400</v>
      </c>
      <c r="H66" s="18"/>
      <c r="I66" s="21">
        <f>E66*25</f>
        <v>3400</v>
      </c>
    </row>
    <row r="67" spans="1:9" s="28" customFormat="1" x14ac:dyDescent="0.2">
      <c r="A67" s="7" t="s">
        <v>1</v>
      </c>
      <c r="B67" s="16" t="s">
        <v>147</v>
      </c>
      <c r="C67" s="27">
        <v>0</v>
      </c>
      <c r="D67" s="27"/>
      <c r="E67" s="27">
        <v>2</v>
      </c>
      <c r="F67" s="27"/>
      <c r="G67" s="27">
        <f t="shared" si="6"/>
        <v>2000</v>
      </c>
      <c r="H67" s="16"/>
      <c r="I67" s="27">
        <v>2000</v>
      </c>
    </row>
    <row r="68" spans="1:9" s="28" customFormat="1" x14ac:dyDescent="0.2">
      <c r="A68" s="7" t="s">
        <v>2</v>
      </c>
      <c r="B68" s="16" t="s">
        <v>148</v>
      </c>
      <c r="C68" s="27">
        <v>0</v>
      </c>
      <c r="D68" s="27"/>
      <c r="E68" s="27">
        <f>31*36</f>
        <v>1116</v>
      </c>
      <c r="F68" s="27"/>
      <c r="G68" s="27">
        <f t="shared" si="6"/>
        <v>3000</v>
      </c>
      <c r="H68" s="16"/>
      <c r="I68" s="27">
        <v>3000</v>
      </c>
    </row>
    <row r="69" spans="1:9" s="28" customFormat="1" x14ac:dyDescent="0.2">
      <c r="A69" s="7" t="s">
        <v>46</v>
      </c>
      <c r="B69" s="16" t="s">
        <v>149</v>
      </c>
      <c r="C69" s="27">
        <v>0</v>
      </c>
      <c r="D69" s="27"/>
      <c r="E69" s="27">
        <v>1</v>
      </c>
      <c r="F69" s="27"/>
      <c r="G69" s="27">
        <f t="shared" si="6"/>
        <v>8700</v>
      </c>
      <c r="H69" s="16"/>
      <c r="I69" s="27">
        <v>8700</v>
      </c>
    </row>
    <row r="70" spans="1:9" s="28" customFormat="1" x14ac:dyDescent="0.2">
      <c r="A70" s="29"/>
      <c r="B70" s="30" t="s">
        <v>172</v>
      </c>
      <c r="C70" s="30"/>
      <c r="D70" s="30"/>
      <c r="E70" s="30"/>
      <c r="F70" s="30"/>
      <c r="G70" s="31">
        <f>G69+G68+G67+G63+G62</f>
        <v>30100</v>
      </c>
      <c r="H70" s="31">
        <f t="shared" ref="H70:I70" si="7">H69+H68+H67+H63+H62</f>
        <v>0</v>
      </c>
      <c r="I70" s="31">
        <f t="shared" si="7"/>
        <v>30100</v>
      </c>
    </row>
    <row r="71" spans="1:9" s="28" customFormat="1" x14ac:dyDescent="0.2">
      <c r="A71" s="29"/>
      <c r="B71" s="30" t="s">
        <v>173</v>
      </c>
      <c r="C71" s="30"/>
      <c r="D71" s="30"/>
      <c r="E71" s="30"/>
      <c r="F71" s="31"/>
      <c r="G71" s="31">
        <f t="shared" ref="G71:H71" si="8">G70+G59</f>
        <v>274999.55</v>
      </c>
      <c r="H71" s="31">
        <f t="shared" si="8"/>
        <v>171429.68499999997</v>
      </c>
      <c r="I71" s="31">
        <f>I70+I59</f>
        <v>103569.86500000002</v>
      </c>
    </row>
  </sheetData>
  <mergeCells count="24">
    <mergeCell ref="C15:I15"/>
    <mergeCell ref="A1:I1"/>
    <mergeCell ref="A2:I2"/>
    <mergeCell ref="A3:I3"/>
    <mergeCell ref="C5:I5"/>
    <mergeCell ref="C6:I6"/>
    <mergeCell ref="C7:I7"/>
    <mergeCell ref="C8:I8"/>
    <mergeCell ref="C11:I11"/>
    <mergeCell ref="C12:I12"/>
    <mergeCell ref="C13:I13"/>
    <mergeCell ref="C14:I14"/>
    <mergeCell ref="C16:I16"/>
    <mergeCell ref="C17:I17"/>
    <mergeCell ref="A18:A19"/>
    <mergeCell ref="B18:B19"/>
    <mergeCell ref="C18:D18"/>
    <mergeCell ref="E18:F18"/>
    <mergeCell ref="G18:I18"/>
    <mergeCell ref="A60:A61"/>
    <mergeCell ref="B60:B61"/>
    <mergeCell ref="C60:D61"/>
    <mergeCell ref="E60:F61"/>
    <mergeCell ref="G60:I60"/>
  </mergeCells>
  <pageMargins left="0.97" right="0.4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PL1</vt:lpstr>
      <vt:lpstr>PL2 Muong Nhe</vt:lpstr>
      <vt:lpstr>PL2 Muong Cha</vt:lpstr>
      <vt:lpstr>PL2 Na Hy</vt:lpstr>
      <vt:lpstr>PL2 Na Sang</vt:lpstr>
      <vt:lpstr>PL 2 Muong Pon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lastPrinted>2026-02-09T09:40:58Z</cp:lastPrinted>
  <dcterms:created xsi:type="dcterms:W3CDTF">2026-02-05T03:00:37Z</dcterms:created>
  <dcterms:modified xsi:type="dcterms:W3CDTF">2026-02-12T00:52:21Z</dcterms:modified>
  <cp:category/>
</cp:coreProperties>
</file>